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72125\Documents\starosta II\Dokunety-starosta\Eurofondy\OBDOBIE 2014 -2020\Rekonštrukcia KD II\VO\"/>
    </mc:Choice>
  </mc:AlternateContent>
  <bookViews>
    <workbookView xWindow="0" yWindow="0" windowWidth="23040" windowHeight="9396" activeTab="1"/>
  </bookViews>
  <sheets>
    <sheet name="Rekapitulácia stavby" sheetId="1" r:id="rId1"/>
    <sheet name="M582 - Rekonštrukcia kult..." sheetId="2" r:id="rId2"/>
  </sheets>
  <definedNames>
    <definedName name="_xlnm._FilterDatabase" localSheetId="1" hidden="1">'M582 - Rekonštrukcia kult...'!$C$99:$K$278</definedName>
    <definedName name="_xlnm.Print_Titles" localSheetId="1">'M582 - Rekonštrukcia kult...'!$99:$99</definedName>
    <definedName name="_xlnm.Print_Titles" localSheetId="0">'Rekapitulácia stavby'!$52:$52</definedName>
    <definedName name="_xlnm.Print_Area" localSheetId="1">'M582 - Rekonštrukcia kult...'!$C$4:$J$37,'M582 - Rekonštrukcia kult...'!$C$43:$J$83,'M582 - Rekonštrukcia kult...'!$C$89:$K$278</definedName>
    <definedName name="_xlnm.Print_Area" localSheetId="0">'Rekapitulácia stavby'!$D$4:$AO$36,'Rekapitulácia stavby'!$C$42:$AQ$56</definedName>
  </definedNames>
  <calcPr calcId="152511"/>
</workbook>
</file>

<file path=xl/calcChain.xml><?xml version="1.0" encoding="utf-8"?>
<calcChain xmlns="http://schemas.openxmlformats.org/spreadsheetml/2006/main">
  <c r="J35" i="2" l="1"/>
  <c r="J34" i="2"/>
  <c r="AY55" i="1" s="1"/>
  <c r="J33" i="2"/>
  <c r="AX55" i="1" s="1"/>
  <c r="BI278" i="2"/>
  <c r="BH278" i="2"/>
  <c r="BG278" i="2"/>
  <c r="BE278" i="2"/>
  <c r="T278" i="2"/>
  <c r="T276" i="2" s="1"/>
  <c r="R278" i="2"/>
  <c r="P278" i="2"/>
  <c r="BK278" i="2"/>
  <c r="J278" i="2"/>
  <c r="BF278" i="2" s="1"/>
  <c r="BI277" i="2"/>
  <c r="BH277" i="2"/>
  <c r="BG277" i="2"/>
  <c r="BE277" i="2"/>
  <c r="T277" i="2"/>
  <c r="R277" i="2"/>
  <c r="R276" i="2" s="1"/>
  <c r="P277" i="2"/>
  <c r="P276" i="2"/>
  <c r="BK277" i="2"/>
  <c r="BK276" i="2" s="1"/>
  <c r="J276" i="2" s="1"/>
  <c r="J82" i="2" s="1"/>
  <c r="J277" i="2"/>
  <c r="BF277" i="2"/>
  <c r="BI275" i="2"/>
  <c r="BH275" i="2"/>
  <c r="BG275" i="2"/>
  <c r="BE275" i="2"/>
  <c r="T275" i="2"/>
  <c r="R275" i="2"/>
  <c r="P275" i="2"/>
  <c r="BK275" i="2"/>
  <c r="BK273" i="2" s="1"/>
  <c r="J273" i="2" s="1"/>
  <c r="J81" i="2" s="1"/>
  <c r="J275" i="2"/>
  <c r="BF275" i="2"/>
  <c r="BI274" i="2"/>
  <c r="BH274" i="2"/>
  <c r="BG274" i="2"/>
  <c r="BE274" i="2"/>
  <c r="T274" i="2"/>
  <c r="T273" i="2"/>
  <c r="R274" i="2"/>
  <c r="R273" i="2"/>
  <c r="P274" i="2"/>
  <c r="P273" i="2"/>
  <c r="BK274" i="2"/>
  <c r="J274" i="2"/>
  <c r="BF274" i="2" s="1"/>
  <c r="BI272" i="2"/>
  <c r="BH272" i="2"/>
  <c r="BG272" i="2"/>
  <c r="BE272" i="2"/>
  <c r="T272" i="2"/>
  <c r="R272" i="2"/>
  <c r="R269" i="2" s="1"/>
  <c r="P272" i="2"/>
  <c r="BK272" i="2"/>
  <c r="J272" i="2"/>
  <c r="BF272" i="2"/>
  <c r="BI271" i="2"/>
  <c r="BH271" i="2"/>
  <c r="BG271" i="2"/>
  <c r="BE271" i="2"/>
  <c r="T271" i="2"/>
  <c r="R271" i="2"/>
  <c r="P271" i="2"/>
  <c r="BK271" i="2"/>
  <c r="BK269" i="2" s="1"/>
  <c r="J271" i="2"/>
  <c r="BF271" i="2"/>
  <c r="BI270" i="2"/>
  <c r="BH270" i="2"/>
  <c r="BG270" i="2"/>
  <c r="BE270" i="2"/>
  <c r="T270" i="2"/>
  <c r="T269" i="2"/>
  <c r="R270" i="2"/>
  <c r="P270" i="2"/>
  <c r="P269" i="2"/>
  <c r="BK270" i="2"/>
  <c r="J269" i="2"/>
  <c r="J80" i="2" s="1"/>
  <c r="J270" i="2"/>
  <c r="BF270" i="2" s="1"/>
  <c r="BI268" i="2"/>
  <c r="BH268" i="2"/>
  <c r="BG268" i="2"/>
  <c r="BE268" i="2"/>
  <c r="T268" i="2"/>
  <c r="R268" i="2"/>
  <c r="R265" i="2" s="1"/>
  <c r="P268" i="2"/>
  <c r="BK268" i="2"/>
  <c r="J268" i="2"/>
  <c r="BF268" i="2"/>
  <c r="BI267" i="2"/>
  <c r="BH267" i="2"/>
  <c r="BG267" i="2"/>
  <c r="BE267" i="2"/>
  <c r="T267" i="2"/>
  <c r="R267" i="2"/>
  <c r="P267" i="2"/>
  <c r="BK267" i="2"/>
  <c r="BK265" i="2" s="1"/>
  <c r="J267" i="2"/>
  <c r="BF267" i="2"/>
  <c r="BI266" i="2"/>
  <c r="BH266" i="2"/>
  <c r="BG266" i="2"/>
  <c r="BE266" i="2"/>
  <c r="T266" i="2"/>
  <c r="T265" i="2"/>
  <c r="R266" i="2"/>
  <c r="P266" i="2"/>
  <c r="P265" i="2"/>
  <c r="BK266" i="2"/>
  <c r="J265" i="2"/>
  <c r="J79" i="2" s="1"/>
  <c r="J266" i="2"/>
  <c r="BF266" i="2" s="1"/>
  <c r="BI264" i="2"/>
  <c r="BH264" i="2"/>
  <c r="BG264" i="2"/>
  <c r="BE264" i="2"/>
  <c r="T264" i="2"/>
  <c r="R264" i="2"/>
  <c r="P264" i="2"/>
  <c r="BK264" i="2"/>
  <c r="J264" i="2"/>
  <c r="BF264" i="2"/>
  <c r="BI263" i="2"/>
  <c r="BH263" i="2"/>
  <c r="BG263" i="2"/>
  <c r="BE263" i="2"/>
  <c r="T263" i="2"/>
  <c r="R263" i="2"/>
  <c r="P263" i="2"/>
  <c r="BK263" i="2"/>
  <c r="J263" i="2"/>
  <c r="BF263" i="2"/>
  <c r="BI262" i="2"/>
  <c r="BH262" i="2"/>
  <c r="BG262" i="2"/>
  <c r="BE262" i="2"/>
  <c r="T262" i="2"/>
  <c r="R262" i="2"/>
  <c r="P262" i="2"/>
  <c r="BK262" i="2"/>
  <c r="J262" i="2"/>
  <c r="BF262" i="2"/>
  <c r="BI261" i="2"/>
  <c r="BH261" i="2"/>
  <c r="BG261" i="2"/>
  <c r="BE261" i="2"/>
  <c r="T261" i="2"/>
  <c r="R261" i="2"/>
  <c r="P261" i="2"/>
  <c r="BK261" i="2"/>
  <c r="J261" i="2"/>
  <c r="BF261" i="2"/>
  <c r="BI260" i="2"/>
  <c r="BH260" i="2"/>
  <c r="BG260" i="2"/>
  <c r="BE260" i="2"/>
  <c r="T260" i="2"/>
  <c r="R260" i="2"/>
  <c r="P260" i="2"/>
  <c r="BK260" i="2"/>
  <c r="J260" i="2"/>
  <c r="BF260" i="2"/>
  <c r="BI259" i="2"/>
  <c r="BH259" i="2"/>
  <c r="BG259" i="2"/>
  <c r="BE259" i="2"/>
  <c r="T259" i="2"/>
  <c r="R259" i="2"/>
  <c r="P259" i="2"/>
  <c r="BK259" i="2"/>
  <c r="J259" i="2"/>
  <c r="BF259" i="2"/>
  <c r="BI258" i="2"/>
  <c r="BH258" i="2"/>
  <c r="BG258" i="2"/>
  <c r="BE258" i="2"/>
  <c r="T258" i="2"/>
  <c r="R258" i="2"/>
  <c r="P258" i="2"/>
  <c r="BK258" i="2"/>
  <c r="J258" i="2"/>
  <c r="BF258" i="2"/>
  <c r="BI257" i="2"/>
  <c r="BH257" i="2"/>
  <c r="BG257" i="2"/>
  <c r="BE257" i="2"/>
  <c r="T257" i="2"/>
  <c r="R257" i="2"/>
  <c r="P257" i="2"/>
  <c r="BK257" i="2"/>
  <c r="J257" i="2"/>
  <c r="BF257" i="2" s="1"/>
  <c r="BI256" i="2"/>
  <c r="BH256" i="2"/>
  <c r="BG256" i="2"/>
  <c r="BE256" i="2"/>
  <c r="T256" i="2"/>
  <c r="R256" i="2"/>
  <c r="P256" i="2"/>
  <c r="BK256" i="2"/>
  <c r="J256" i="2"/>
  <c r="BF256" i="2"/>
  <c r="BI255" i="2"/>
  <c r="BH255" i="2"/>
  <c r="BG255" i="2"/>
  <c r="BE255" i="2"/>
  <c r="T255" i="2"/>
  <c r="R255" i="2"/>
  <c r="P255" i="2"/>
  <c r="BK255" i="2"/>
  <c r="J255" i="2"/>
  <c r="BF255" i="2" s="1"/>
  <c r="BI254" i="2"/>
  <c r="BH254" i="2"/>
  <c r="BG254" i="2"/>
  <c r="BE254" i="2"/>
  <c r="T254" i="2"/>
  <c r="R254" i="2"/>
  <c r="P254" i="2"/>
  <c r="BK254" i="2"/>
  <c r="J254" i="2"/>
  <c r="BF254" i="2" s="1"/>
  <c r="BI253" i="2"/>
  <c r="BH253" i="2"/>
  <c r="BG253" i="2"/>
  <c r="BE253" i="2"/>
  <c r="T253" i="2"/>
  <c r="R253" i="2"/>
  <c r="P253" i="2"/>
  <c r="BK253" i="2"/>
  <c r="J253" i="2"/>
  <c r="BF253" i="2" s="1"/>
  <c r="BI252" i="2"/>
  <c r="BH252" i="2"/>
  <c r="BG252" i="2"/>
  <c r="BE252" i="2"/>
  <c r="T252" i="2"/>
  <c r="R252" i="2"/>
  <c r="P252" i="2"/>
  <c r="BK252" i="2"/>
  <c r="J252" i="2"/>
  <c r="BF252" i="2"/>
  <c r="BI251" i="2"/>
  <c r="BH251" i="2"/>
  <c r="BG251" i="2"/>
  <c r="BE251" i="2"/>
  <c r="T251" i="2"/>
  <c r="R251" i="2"/>
  <c r="P251" i="2"/>
  <c r="BK251" i="2"/>
  <c r="BK248" i="2" s="1"/>
  <c r="J251" i="2"/>
  <c r="BF251" i="2" s="1"/>
  <c r="BI250" i="2"/>
  <c r="BH250" i="2"/>
  <c r="BG250" i="2"/>
  <c r="BE250" i="2"/>
  <c r="T250" i="2"/>
  <c r="R250" i="2"/>
  <c r="P250" i="2"/>
  <c r="BK250" i="2"/>
  <c r="J250" i="2"/>
  <c r="BF250" i="2"/>
  <c r="BI249" i="2"/>
  <c r="BH249" i="2"/>
  <c r="BG249" i="2"/>
  <c r="BE249" i="2"/>
  <c r="T249" i="2"/>
  <c r="T248" i="2" s="1"/>
  <c r="T247" i="2" s="1"/>
  <c r="R249" i="2"/>
  <c r="P249" i="2"/>
  <c r="P248" i="2"/>
  <c r="P247" i="2" s="1"/>
  <c r="BK249" i="2"/>
  <c r="J249" i="2"/>
  <c r="BF249" i="2" s="1"/>
  <c r="BI246" i="2"/>
  <c r="BH246" i="2"/>
  <c r="BG246" i="2"/>
  <c r="BE246" i="2"/>
  <c r="T246" i="2"/>
  <c r="T245" i="2"/>
  <c r="R246" i="2"/>
  <c r="R245" i="2" s="1"/>
  <c r="P246" i="2"/>
  <c r="P245" i="2"/>
  <c r="BK246" i="2"/>
  <c r="BK245" i="2" s="1"/>
  <c r="J245" i="2"/>
  <c r="J76" i="2" s="1"/>
  <c r="J246" i="2"/>
  <c r="BF246" i="2" s="1"/>
  <c r="BI244" i="2"/>
  <c r="BH244" i="2"/>
  <c r="BG244" i="2"/>
  <c r="BE244" i="2"/>
  <c r="T244" i="2"/>
  <c r="R244" i="2"/>
  <c r="R242" i="2" s="1"/>
  <c r="P244" i="2"/>
  <c r="BK244" i="2"/>
  <c r="J244" i="2"/>
  <c r="BF244" i="2"/>
  <c r="BI243" i="2"/>
  <c r="BH243" i="2"/>
  <c r="BG243" i="2"/>
  <c r="BE243" i="2"/>
  <c r="T243" i="2"/>
  <c r="T242" i="2" s="1"/>
  <c r="R243" i="2"/>
  <c r="P243" i="2"/>
  <c r="P242" i="2" s="1"/>
  <c r="BK243" i="2"/>
  <c r="BK242" i="2" s="1"/>
  <c r="J242" i="2" s="1"/>
  <c r="J75" i="2" s="1"/>
  <c r="J243" i="2"/>
  <c r="BF243" i="2"/>
  <c r="BI241" i="2"/>
  <c r="BH241" i="2"/>
  <c r="BG241" i="2"/>
  <c r="BE241" i="2"/>
  <c r="T241" i="2"/>
  <c r="T240" i="2" s="1"/>
  <c r="R241" i="2"/>
  <c r="R240" i="2"/>
  <c r="P241" i="2"/>
  <c r="P240" i="2" s="1"/>
  <c r="BK241" i="2"/>
  <c r="BK240" i="2"/>
  <c r="J240" i="2" s="1"/>
  <c r="J74" i="2" s="1"/>
  <c r="J241" i="2"/>
  <c r="BF241" i="2"/>
  <c r="BI239" i="2"/>
  <c r="BH239" i="2"/>
  <c r="BG239" i="2"/>
  <c r="BE239" i="2"/>
  <c r="T239" i="2"/>
  <c r="R239" i="2"/>
  <c r="P239" i="2"/>
  <c r="BK239" i="2"/>
  <c r="J239" i="2"/>
  <c r="BF239" i="2" s="1"/>
  <c r="BI238" i="2"/>
  <c r="BH238" i="2"/>
  <c r="BG238" i="2"/>
  <c r="BE238" i="2"/>
  <c r="T238" i="2"/>
  <c r="R238" i="2"/>
  <c r="P238" i="2"/>
  <c r="BK238" i="2"/>
  <c r="J238" i="2"/>
  <c r="BF238" i="2"/>
  <c r="BI237" i="2"/>
  <c r="BH237" i="2"/>
  <c r="BG237" i="2"/>
  <c r="BE237" i="2"/>
  <c r="T237" i="2"/>
  <c r="R237" i="2"/>
  <c r="P237" i="2"/>
  <c r="P235" i="2" s="1"/>
  <c r="BK237" i="2"/>
  <c r="J237" i="2"/>
  <c r="BF237" i="2" s="1"/>
  <c r="BI236" i="2"/>
  <c r="BH236" i="2"/>
  <c r="BG236" i="2"/>
  <c r="BE236" i="2"/>
  <c r="T236" i="2"/>
  <c r="T235" i="2"/>
  <c r="R236" i="2"/>
  <c r="R235" i="2" s="1"/>
  <c r="P236" i="2"/>
  <c r="BK236" i="2"/>
  <c r="J236" i="2"/>
  <c r="BF236" i="2" s="1"/>
  <c r="BI234" i="2"/>
  <c r="BH234" i="2"/>
  <c r="BG234" i="2"/>
  <c r="BE234" i="2"/>
  <c r="T234" i="2"/>
  <c r="R234" i="2"/>
  <c r="P234" i="2"/>
  <c r="BK234" i="2"/>
  <c r="J234" i="2"/>
  <c r="BF234" i="2"/>
  <c r="BI233" i="2"/>
  <c r="BH233" i="2"/>
  <c r="BG233" i="2"/>
  <c r="BE233" i="2"/>
  <c r="T233" i="2"/>
  <c r="R233" i="2"/>
  <c r="P233" i="2"/>
  <c r="BK233" i="2"/>
  <c r="J233" i="2"/>
  <c r="BF233" i="2" s="1"/>
  <c r="BI232" i="2"/>
  <c r="BH232" i="2"/>
  <c r="BG232" i="2"/>
  <c r="BE232" i="2"/>
  <c r="T232" i="2"/>
  <c r="T231" i="2"/>
  <c r="R232" i="2"/>
  <c r="R231" i="2" s="1"/>
  <c r="P232" i="2"/>
  <c r="P231" i="2" s="1"/>
  <c r="BK232" i="2"/>
  <c r="J232" i="2"/>
  <c r="BF232" i="2" s="1"/>
  <c r="BI230" i="2"/>
  <c r="BH230" i="2"/>
  <c r="BG230" i="2"/>
  <c r="BE230" i="2"/>
  <c r="T230" i="2"/>
  <c r="R230" i="2"/>
  <c r="P230" i="2"/>
  <c r="BK230" i="2"/>
  <c r="J230" i="2"/>
  <c r="BF230" i="2"/>
  <c r="BI229" i="2"/>
  <c r="BH229" i="2"/>
  <c r="BG229" i="2"/>
  <c r="BE229" i="2"/>
  <c r="T229" i="2"/>
  <c r="R229" i="2"/>
  <c r="P229" i="2"/>
  <c r="BK229" i="2"/>
  <c r="J229" i="2"/>
  <c r="BF229" i="2" s="1"/>
  <c r="BI228" i="2"/>
  <c r="BH228" i="2"/>
  <c r="BG228" i="2"/>
  <c r="BE228" i="2"/>
  <c r="T228" i="2"/>
  <c r="R228" i="2"/>
  <c r="P228" i="2"/>
  <c r="BK228" i="2"/>
  <c r="J228" i="2"/>
  <c r="BF228" i="2" s="1"/>
  <c r="BI227" i="2"/>
  <c r="BH227" i="2"/>
  <c r="BG227" i="2"/>
  <c r="BE227" i="2"/>
  <c r="T227" i="2"/>
  <c r="R227" i="2"/>
  <c r="R226" i="2"/>
  <c r="P227" i="2"/>
  <c r="P226" i="2" s="1"/>
  <c r="BK227" i="2"/>
  <c r="BK226" i="2"/>
  <c r="J226" i="2" s="1"/>
  <c r="J71" i="2" s="1"/>
  <c r="J227" i="2"/>
  <c r="BF227" i="2"/>
  <c r="BI225" i="2"/>
  <c r="BH225" i="2"/>
  <c r="BG225" i="2"/>
  <c r="BE225" i="2"/>
  <c r="T225" i="2"/>
  <c r="R225" i="2"/>
  <c r="P225" i="2"/>
  <c r="BK225" i="2"/>
  <c r="J225" i="2"/>
  <c r="BF225" i="2" s="1"/>
  <c r="BI224" i="2"/>
  <c r="BH224" i="2"/>
  <c r="BG224" i="2"/>
  <c r="BE224" i="2"/>
  <c r="T224" i="2"/>
  <c r="R224" i="2"/>
  <c r="P224" i="2"/>
  <c r="BK224" i="2"/>
  <c r="J224" i="2"/>
  <c r="BF224" i="2" s="1"/>
  <c r="BI223" i="2"/>
  <c r="BH223" i="2"/>
  <c r="BG223" i="2"/>
  <c r="BE223" i="2"/>
  <c r="T223" i="2"/>
  <c r="R223" i="2"/>
  <c r="P223" i="2"/>
  <c r="BK223" i="2"/>
  <c r="J223" i="2"/>
  <c r="BF223" i="2" s="1"/>
  <c r="BI222" i="2"/>
  <c r="BH222" i="2"/>
  <c r="BG222" i="2"/>
  <c r="BE222" i="2"/>
  <c r="T222" i="2"/>
  <c r="R222" i="2"/>
  <c r="P222" i="2"/>
  <c r="BK222" i="2"/>
  <c r="J222" i="2"/>
  <c r="BF222" i="2"/>
  <c r="BI221" i="2"/>
  <c r="BH221" i="2"/>
  <c r="BG221" i="2"/>
  <c r="BE221" i="2"/>
  <c r="T221" i="2"/>
  <c r="R221" i="2"/>
  <c r="P221" i="2"/>
  <c r="BK221" i="2"/>
  <c r="J221" i="2"/>
  <c r="BF221" i="2" s="1"/>
  <c r="BI220" i="2"/>
  <c r="BH220" i="2"/>
  <c r="BG220" i="2"/>
  <c r="BE220" i="2"/>
  <c r="T220" i="2"/>
  <c r="R220" i="2"/>
  <c r="P220" i="2"/>
  <c r="BK220" i="2"/>
  <c r="J220" i="2"/>
  <c r="BF220" i="2"/>
  <c r="BI219" i="2"/>
  <c r="BH219" i="2"/>
  <c r="BG219" i="2"/>
  <c r="BE219" i="2"/>
  <c r="T219" i="2"/>
  <c r="R219" i="2"/>
  <c r="P219" i="2"/>
  <c r="BK219" i="2"/>
  <c r="J219" i="2"/>
  <c r="BF219" i="2" s="1"/>
  <c r="BI218" i="2"/>
  <c r="BH218" i="2"/>
  <c r="BG218" i="2"/>
  <c r="BE218" i="2"/>
  <c r="T218" i="2"/>
  <c r="R218" i="2"/>
  <c r="P218" i="2"/>
  <c r="BK218" i="2"/>
  <c r="J218" i="2"/>
  <c r="BF218" i="2"/>
  <c r="BI217" i="2"/>
  <c r="BH217" i="2"/>
  <c r="BG217" i="2"/>
  <c r="BE217" i="2"/>
  <c r="T217" i="2"/>
  <c r="R217" i="2"/>
  <c r="P217" i="2"/>
  <c r="BK217" i="2"/>
  <c r="J217" i="2"/>
  <c r="BF217" i="2" s="1"/>
  <c r="BI216" i="2"/>
  <c r="BH216" i="2"/>
  <c r="BG216" i="2"/>
  <c r="BE216" i="2"/>
  <c r="T216" i="2"/>
  <c r="R216" i="2"/>
  <c r="P216" i="2"/>
  <c r="BK216" i="2"/>
  <c r="J216" i="2"/>
  <c r="BF216" i="2" s="1"/>
  <c r="BI215" i="2"/>
  <c r="BH215" i="2"/>
  <c r="BG215" i="2"/>
  <c r="BE215" i="2"/>
  <c r="T215" i="2"/>
  <c r="R215" i="2"/>
  <c r="P215" i="2"/>
  <c r="BK215" i="2"/>
  <c r="J215" i="2"/>
  <c r="BF215" i="2" s="1"/>
  <c r="BI214" i="2"/>
  <c r="BH214" i="2"/>
  <c r="BG214" i="2"/>
  <c r="BE214" i="2"/>
  <c r="T214" i="2"/>
  <c r="R214" i="2"/>
  <c r="P214" i="2"/>
  <c r="BK214" i="2"/>
  <c r="J214" i="2"/>
  <c r="BF214" i="2"/>
  <c r="BI213" i="2"/>
  <c r="BH213" i="2"/>
  <c r="BG213" i="2"/>
  <c r="BE213" i="2"/>
  <c r="T213" i="2"/>
  <c r="R213" i="2"/>
  <c r="P213" i="2"/>
  <c r="BK213" i="2"/>
  <c r="J213" i="2"/>
  <c r="BF213" i="2" s="1"/>
  <c r="BI212" i="2"/>
  <c r="BH212" i="2"/>
  <c r="BG212" i="2"/>
  <c r="BE212" i="2"/>
  <c r="T212" i="2"/>
  <c r="R212" i="2"/>
  <c r="P212" i="2"/>
  <c r="BK212" i="2"/>
  <c r="J212" i="2"/>
  <c r="BF212" i="2"/>
  <c r="BI211" i="2"/>
  <c r="BH211" i="2"/>
  <c r="BG211" i="2"/>
  <c r="BE211" i="2"/>
  <c r="T211" i="2"/>
  <c r="R211" i="2"/>
  <c r="P211" i="2"/>
  <c r="BK211" i="2"/>
  <c r="J211" i="2"/>
  <c r="BF211" i="2" s="1"/>
  <c r="BI210" i="2"/>
  <c r="BH210" i="2"/>
  <c r="BG210" i="2"/>
  <c r="BE210" i="2"/>
  <c r="T210" i="2"/>
  <c r="R210" i="2"/>
  <c r="P210" i="2"/>
  <c r="BK210" i="2"/>
  <c r="J210" i="2"/>
  <c r="BF210" i="2"/>
  <c r="BI209" i="2"/>
  <c r="BH209" i="2"/>
  <c r="BG209" i="2"/>
  <c r="BE209" i="2"/>
  <c r="T209" i="2"/>
  <c r="R209" i="2"/>
  <c r="P209" i="2"/>
  <c r="BK209" i="2"/>
  <c r="J209" i="2"/>
  <c r="BF209" i="2" s="1"/>
  <c r="BI208" i="2"/>
  <c r="BH208" i="2"/>
  <c r="BG208" i="2"/>
  <c r="BE208" i="2"/>
  <c r="T208" i="2"/>
  <c r="T207" i="2" s="1"/>
  <c r="R208" i="2"/>
  <c r="P208" i="2"/>
  <c r="P207" i="2"/>
  <c r="BK208" i="2"/>
  <c r="J208" i="2"/>
  <c r="BF208" i="2" s="1"/>
  <c r="BI206" i="2"/>
  <c r="BH206" i="2"/>
  <c r="BG206" i="2"/>
  <c r="BE206" i="2"/>
  <c r="T206" i="2"/>
  <c r="R206" i="2"/>
  <c r="P206" i="2"/>
  <c r="BK206" i="2"/>
  <c r="J206" i="2"/>
  <c r="BF206" i="2" s="1"/>
  <c r="BI205" i="2"/>
  <c r="BH205" i="2"/>
  <c r="BG205" i="2"/>
  <c r="BE205" i="2"/>
  <c r="T205" i="2"/>
  <c r="R205" i="2"/>
  <c r="R204" i="2"/>
  <c r="P205" i="2"/>
  <c r="P204" i="2" s="1"/>
  <c r="BK205" i="2"/>
  <c r="BK204" i="2"/>
  <c r="J204" i="2" s="1"/>
  <c r="J69" i="2" s="1"/>
  <c r="J205" i="2"/>
  <c r="BF205" i="2"/>
  <c r="BI203" i="2"/>
  <c r="BH203" i="2"/>
  <c r="BG203" i="2"/>
  <c r="BE203" i="2"/>
  <c r="T203" i="2"/>
  <c r="T202" i="2" s="1"/>
  <c r="R203" i="2"/>
  <c r="R202" i="2" s="1"/>
  <c r="P203" i="2"/>
  <c r="P202" i="2" s="1"/>
  <c r="BK203" i="2"/>
  <c r="BK202" i="2"/>
  <c r="J202" i="2" s="1"/>
  <c r="J68" i="2" s="1"/>
  <c r="J203" i="2"/>
  <c r="BF203" i="2"/>
  <c r="BI201" i="2"/>
  <c r="BH201" i="2"/>
  <c r="BG201" i="2"/>
  <c r="BE201" i="2"/>
  <c r="T201" i="2"/>
  <c r="R201" i="2"/>
  <c r="P201" i="2"/>
  <c r="BK201" i="2"/>
  <c r="J201" i="2"/>
  <c r="BF201" i="2" s="1"/>
  <c r="BI200" i="2"/>
  <c r="BH200" i="2"/>
  <c r="BG200" i="2"/>
  <c r="BE200" i="2"/>
  <c r="T200" i="2"/>
  <c r="R200" i="2"/>
  <c r="P200" i="2"/>
  <c r="BK200" i="2"/>
  <c r="J200" i="2"/>
  <c r="BF200" i="2"/>
  <c r="BI199" i="2"/>
  <c r="BH199" i="2"/>
  <c r="BG199" i="2"/>
  <c r="BE199" i="2"/>
  <c r="T199" i="2"/>
  <c r="R199" i="2"/>
  <c r="P199" i="2"/>
  <c r="BK199" i="2"/>
  <c r="J199" i="2"/>
  <c r="BF199" i="2" s="1"/>
  <c r="BI198" i="2"/>
  <c r="BH198" i="2"/>
  <c r="BG198" i="2"/>
  <c r="BE198" i="2"/>
  <c r="T198" i="2"/>
  <c r="R198" i="2"/>
  <c r="P198" i="2"/>
  <c r="BK198" i="2"/>
  <c r="J198" i="2"/>
  <c r="BF198" i="2" s="1"/>
  <c r="BI197" i="2"/>
  <c r="BH197" i="2"/>
  <c r="BG197" i="2"/>
  <c r="BE197" i="2"/>
  <c r="T197" i="2"/>
  <c r="R197" i="2"/>
  <c r="P197" i="2"/>
  <c r="BK197" i="2"/>
  <c r="J197" i="2"/>
  <c r="BF197" i="2" s="1"/>
  <c r="BI196" i="2"/>
  <c r="BH196" i="2"/>
  <c r="BG196" i="2"/>
  <c r="BE196" i="2"/>
  <c r="T196" i="2"/>
  <c r="R196" i="2"/>
  <c r="P196" i="2"/>
  <c r="BK196" i="2"/>
  <c r="J196" i="2"/>
  <c r="BF196" i="2"/>
  <c r="BI195" i="2"/>
  <c r="BH195" i="2"/>
  <c r="BG195" i="2"/>
  <c r="BE195" i="2"/>
  <c r="T195" i="2"/>
  <c r="R195" i="2"/>
  <c r="P195" i="2"/>
  <c r="BK195" i="2"/>
  <c r="J195" i="2"/>
  <c r="BF195" i="2" s="1"/>
  <c r="BI194" i="2"/>
  <c r="BH194" i="2"/>
  <c r="BG194" i="2"/>
  <c r="BE194" i="2"/>
  <c r="T194" i="2"/>
  <c r="R194" i="2"/>
  <c r="P194" i="2"/>
  <c r="BK194" i="2"/>
  <c r="J194" i="2"/>
  <c r="BF194" i="2"/>
  <c r="BI193" i="2"/>
  <c r="BH193" i="2"/>
  <c r="BG193" i="2"/>
  <c r="BE193" i="2"/>
  <c r="T193" i="2"/>
  <c r="R193" i="2"/>
  <c r="P193" i="2"/>
  <c r="BK193" i="2"/>
  <c r="J193" i="2"/>
  <c r="BF193" i="2" s="1"/>
  <c r="BI192" i="2"/>
  <c r="BH192" i="2"/>
  <c r="BG192" i="2"/>
  <c r="BE192" i="2"/>
  <c r="T192" i="2"/>
  <c r="R192" i="2"/>
  <c r="P192" i="2"/>
  <c r="BK192" i="2"/>
  <c r="J192" i="2"/>
  <c r="BF192" i="2"/>
  <c r="BI191" i="2"/>
  <c r="BH191" i="2"/>
  <c r="BG191" i="2"/>
  <c r="BE191" i="2"/>
  <c r="T191" i="2"/>
  <c r="R191" i="2"/>
  <c r="P191" i="2"/>
  <c r="BK191" i="2"/>
  <c r="J191" i="2"/>
  <c r="BF191" i="2" s="1"/>
  <c r="BI190" i="2"/>
  <c r="BH190" i="2"/>
  <c r="BG190" i="2"/>
  <c r="BE190" i="2"/>
  <c r="T190" i="2"/>
  <c r="T189" i="2" s="1"/>
  <c r="R190" i="2"/>
  <c r="P190" i="2"/>
  <c r="P189" i="2"/>
  <c r="BK190" i="2"/>
  <c r="J190" i="2"/>
  <c r="BF190" i="2" s="1"/>
  <c r="BI188" i="2"/>
  <c r="BH188" i="2"/>
  <c r="BG188" i="2"/>
  <c r="BE188" i="2"/>
  <c r="T188" i="2"/>
  <c r="R188" i="2"/>
  <c r="P188" i="2"/>
  <c r="BK188" i="2"/>
  <c r="J188" i="2"/>
  <c r="BF188" i="2" s="1"/>
  <c r="BI187" i="2"/>
  <c r="BH187" i="2"/>
  <c r="BG187" i="2"/>
  <c r="BE187" i="2"/>
  <c r="T187" i="2"/>
  <c r="R187" i="2"/>
  <c r="P187" i="2"/>
  <c r="BK187" i="2"/>
  <c r="J187" i="2"/>
  <c r="BF187" i="2" s="1"/>
  <c r="BI186" i="2"/>
  <c r="BH186" i="2"/>
  <c r="BG186" i="2"/>
  <c r="BE186" i="2"/>
  <c r="T186" i="2"/>
  <c r="R186" i="2"/>
  <c r="P186" i="2"/>
  <c r="BK186" i="2"/>
  <c r="J186" i="2"/>
  <c r="BF186" i="2"/>
  <c r="BI185" i="2"/>
  <c r="BH185" i="2"/>
  <c r="BG185" i="2"/>
  <c r="BE185" i="2"/>
  <c r="T185" i="2"/>
  <c r="R185" i="2"/>
  <c r="P185" i="2"/>
  <c r="BK185" i="2"/>
  <c r="J185" i="2"/>
  <c r="BF185" i="2" s="1"/>
  <c r="BI184" i="2"/>
  <c r="BH184" i="2"/>
  <c r="BG184" i="2"/>
  <c r="BE184" i="2"/>
  <c r="T184" i="2"/>
  <c r="R184" i="2"/>
  <c r="P184" i="2"/>
  <c r="BK184" i="2"/>
  <c r="J184" i="2"/>
  <c r="BF184" i="2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/>
  <c r="BI181" i="2"/>
  <c r="BH181" i="2"/>
  <c r="BG181" i="2"/>
  <c r="BE181" i="2"/>
  <c r="T181" i="2"/>
  <c r="R181" i="2"/>
  <c r="R180" i="2" s="1"/>
  <c r="P181" i="2"/>
  <c r="BK181" i="2"/>
  <c r="BK180" i="2"/>
  <c r="J180" i="2" s="1"/>
  <c r="J66" i="2" s="1"/>
  <c r="J181" i="2"/>
  <c r="BF181" i="2"/>
  <c r="BI179" i="2"/>
  <c r="BH179" i="2"/>
  <c r="BG179" i="2"/>
  <c r="BE179" i="2"/>
  <c r="T179" i="2"/>
  <c r="R179" i="2"/>
  <c r="P179" i="2"/>
  <c r="BK179" i="2"/>
  <c r="J179" i="2"/>
  <c r="BF179" i="2" s="1"/>
  <c r="BI178" i="2"/>
  <c r="BH178" i="2"/>
  <c r="BG178" i="2"/>
  <c r="BE178" i="2"/>
  <c r="T178" i="2"/>
  <c r="R178" i="2"/>
  <c r="P178" i="2"/>
  <c r="BK178" i="2"/>
  <c r="J178" i="2"/>
  <c r="BF178" i="2"/>
  <c r="BI177" i="2"/>
  <c r="BH177" i="2"/>
  <c r="BG177" i="2"/>
  <c r="BE177" i="2"/>
  <c r="T177" i="2"/>
  <c r="R177" i="2"/>
  <c r="P177" i="2"/>
  <c r="BK177" i="2"/>
  <c r="J177" i="2"/>
  <c r="BF177" i="2" s="1"/>
  <c r="BI176" i="2"/>
  <c r="BH176" i="2"/>
  <c r="BG176" i="2"/>
  <c r="BE176" i="2"/>
  <c r="T176" i="2"/>
  <c r="R176" i="2"/>
  <c r="P176" i="2"/>
  <c r="BK176" i="2"/>
  <c r="J176" i="2"/>
  <c r="BF176" i="2" s="1"/>
  <c r="BI175" i="2"/>
  <c r="BH175" i="2"/>
  <c r="BG175" i="2"/>
  <c r="BE175" i="2"/>
  <c r="T175" i="2"/>
  <c r="R175" i="2"/>
  <c r="P175" i="2"/>
  <c r="BK175" i="2"/>
  <c r="J175" i="2"/>
  <c r="BF175" i="2" s="1"/>
  <c r="BI174" i="2"/>
  <c r="BH174" i="2"/>
  <c r="BG174" i="2"/>
  <c r="BE174" i="2"/>
  <c r="T174" i="2"/>
  <c r="R174" i="2"/>
  <c r="P174" i="2"/>
  <c r="BK174" i="2"/>
  <c r="J174" i="2"/>
  <c r="BF174" i="2"/>
  <c r="BI173" i="2"/>
  <c r="BH173" i="2"/>
  <c r="BG173" i="2"/>
  <c r="BE173" i="2"/>
  <c r="T173" i="2"/>
  <c r="R173" i="2"/>
  <c r="P173" i="2"/>
  <c r="BK173" i="2"/>
  <c r="J173" i="2"/>
  <c r="BF173" i="2" s="1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E170" i="2"/>
  <c r="T170" i="2"/>
  <c r="R170" i="2"/>
  <c r="P170" i="2"/>
  <c r="BK170" i="2"/>
  <c r="J170" i="2"/>
  <c r="BF170" i="2"/>
  <c r="BI169" i="2"/>
  <c r="BH169" i="2"/>
  <c r="BG169" i="2"/>
  <c r="BE169" i="2"/>
  <c r="T169" i="2"/>
  <c r="R169" i="2"/>
  <c r="R168" i="2" s="1"/>
  <c r="P169" i="2"/>
  <c r="BK169" i="2"/>
  <c r="BK168" i="2"/>
  <c r="J168" i="2" s="1"/>
  <c r="J65" i="2" s="1"/>
  <c r="J169" i="2"/>
  <c r="BF169" i="2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F166" i="2"/>
  <c r="BI165" i="2"/>
  <c r="BH165" i="2"/>
  <c r="BG165" i="2"/>
  <c r="BE165" i="2"/>
  <c r="T165" i="2"/>
  <c r="R165" i="2"/>
  <c r="P165" i="2"/>
  <c r="BK165" i="2"/>
  <c r="J165" i="2"/>
  <c r="BF165" i="2" s="1"/>
  <c r="BI164" i="2"/>
  <c r="BH164" i="2"/>
  <c r="BG164" i="2"/>
  <c r="BE164" i="2"/>
  <c r="T164" i="2"/>
  <c r="R164" i="2"/>
  <c r="P164" i="2"/>
  <c r="BK164" i="2"/>
  <c r="J164" i="2"/>
  <c r="BF164" i="2" s="1"/>
  <c r="BI163" i="2"/>
  <c r="BH163" i="2"/>
  <c r="BG163" i="2"/>
  <c r="F33" i="2" s="1"/>
  <c r="BB55" i="1" s="1"/>
  <c r="BB54" i="1" s="1"/>
  <c r="BE163" i="2"/>
  <c r="T163" i="2"/>
  <c r="R163" i="2"/>
  <c r="P163" i="2"/>
  <c r="BK163" i="2"/>
  <c r="J163" i="2"/>
  <c r="BF163" i="2" s="1"/>
  <c r="BI162" i="2"/>
  <c r="BH162" i="2"/>
  <c r="BG162" i="2"/>
  <c r="BE162" i="2"/>
  <c r="T162" i="2"/>
  <c r="R162" i="2"/>
  <c r="P162" i="2"/>
  <c r="BK162" i="2"/>
  <c r="J162" i="2"/>
  <c r="BF162" i="2"/>
  <c r="BI161" i="2"/>
  <c r="BH161" i="2"/>
  <c r="BG161" i="2"/>
  <c r="BE161" i="2"/>
  <c r="T161" i="2"/>
  <c r="R161" i="2"/>
  <c r="P161" i="2"/>
  <c r="BK161" i="2"/>
  <c r="J161" i="2"/>
  <c r="BF161" i="2" s="1"/>
  <c r="BI160" i="2"/>
  <c r="BH160" i="2"/>
  <c r="BG160" i="2"/>
  <c r="BE160" i="2"/>
  <c r="T160" i="2"/>
  <c r="R160" i="2"/>
  <c r="P160" i="2"/>
  <c r="BK160" i="2"/>
  <c r="J160" i="2"/>
  <c r="BF160" i="2" s="1"/>
  <c r="BI159" i="2"/>
  <c r="BH159" i="2"/>
  <c r="BG159" i="2"/>
  <c r="BE159" i="2"/>
  <c r="T159" i="2"/>
  <c r="R159" i="2"/>
  <c r="P159" i="2"/>
  <c r="BK159" i="2"/>
  <c r="J159" i="2"/>
  <c r="BF159" i="2" s="1"/>
  <c r="BI158" i="2"/>
  <c r="BH158" i="2"/>
  <c r="BG158" i="2"/>
  <c r="BE158" i="2"/>
  <c r="T158" i="2"/>
  <c r="R158" i="2"/>
  <c r="P158" i="2"/>
  <c r="BK158" i="2"/>
  <c r="J158" i="2"/>
  <c r="BF158" i="2"/>
  <c r="BI157" i="2"/>
  <c r="BH157" i="2"/>
  <c r="BG157" i="2"/>
  <c r="BE157" i="2"/>
  <c r="T157" i="2"/>
  <c r="R157" i="2"/>
  <c r="R156" i="2" s="1"/>
  <c r="P157" i="2"/>
  <c r="BK157" i="2"/>
  <c r="BK156" i="2"/>
  <c r="J156" i="2" s="1"/>
  <c r="J64" i="2" s="1"/>
  <c r="J157" i="2"/>
  <c r="BF157" i="2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P154" i="2"/>
  <c r="BK154" i="2"/>
  <c r="J154" i="2"/>
  <c r="BF154" i="2"/>
  <c r="BI153" i="2"/>
  <c r="BH153" i="2"/>
  <c r="BG153" i="2"/>
  <c r="BE153" i="2"/>
  <c r="T153" i="2"/>
  <c r="R153" i="2"/>
  <c r="P153" i="2"/>
  <c r="BK153" i="2"/>
  <c r="J153" i="2"/>
  <c r="BF153" i="2"/>
  <c r="BI152" i="2"/>
  <c r="BH152" i="2"/>
  <c r="BG152" i="2"/>
  <c r="BE152" i="2"/>
  <c r="T152" i="2"/>
  <c r="R152" i="2"/>
  <c r="R149" i="2" s="1"/>
  <c r="P152" i="2"/>
  <c r="BK152" i="2"/>
  <c r="J152" i="2"/>
  <c r="BF152" i="2"/>
  <c r="BI151" i="2"/>
  <c r="BH151" i="2"/>
  <c r="BG151" i="2"/>
  <c r="BE151" i="2"/>
  <c r="T151" i="2"/>
  <c r="R151" i="2"/>
  <c r="P151" i="2"/>
  <c r="BK151" i="2"/>
  <c r="BK149" i="2" s="1"/>
  <c r="J149" i="2" s="1"/>
  <c r="J63" i="2" s="1"/>
  <c r="J151" i="2"/>
  <c r="BF151" i="2"/>
  <c r="BI150" i="2"/>
  <c r="BH150" i="2"/>
  <c r="BG150" i="2"/>
  <c r="BE150" i="2"/>
  <c r="T150" i="2"/>
  <c r="T149" i="2"/>
  <c r="R150" i="2"/>
  <c r="P150" i="2"/>
  <c r="P149" i="2" s="1"/>
  <c r="BK150" i="2"/>
  <c r="J150" i="2"/>
  <c r="BF150" i="2" s="1"/>
  <c r="BI148" i="2"/>
  <c r="BH148" i="2"/>
  <c r="BG148" i="2"/>
  <c r="BE148" i="2"/>
  <c r="T148" i="2"/>
  <c r="R148" i="2"/>
  <c r="P148" i="2"/>
  <c r="BK148" i="2"/>
  <c r="J148" i="2"/>
  <c r="BF148" i="2"/>
  <c r="BI147" i="2"/>
  <c r="BH147" i="2"/>
  <c r="BG147" i="2"/>
  <c r="BE147" i="2"/>
  <c r="T147" i="2"/>
  <c r="T146" i="2"/>
  <c r="R147" i="2"/>
  <c r="R146" i="2" s="1"/>
  <c r="P147" i="2"/>
  <c r="P146" i="2"/>
  <c r="BK147" i="2"/>
  <c r="BK146" i="2" s="1"/>
  <c r="J147" i="2"/>
  <c r="BF147" i="2"/>
  <c r="BI144" i="2"/>
  <c r="BH144" i="2"/>
  <c r="BG144" i="2"/>
  <c r="BE144" i="2"/>
  <c r="T144" i="2"/>
  <c r="T143" i="2"/>
  <c r="R144" i="2"/>
  <c r="R143" i="2"/>
  <c r="P144" i="2"/>
  <c r="P143" i="2"/>
  <c r="BK144" i="2"/>
  <c r="BK143" i="2"/>
  <c r="J143" i="2" s="1"/>
  <c r="J60" i="2" s="1"/>
  <c r="J144" i="2"/>
  <c r="BF144" i="2" s="1"/>
  <c r="BI142" i="2"/>
  <c r="BH142" i="2"/>
  <c r="BG142" i="2"/>
  <c r="BE142" i="2"/>
  <c r="T142" i="2"/>
  <c r="R142" i="2"/>
  <c r="P142" i="2"/>
  <c r="BK142" i="2"/>
  <c r="J142" i="2"/>
  <c r="BF142" i="2"/>
  <c r="BI141" i="2"/>
  <c r="BH141" i="2"/>
  <c r="BG141" i="2"/>
  <c r="BE141" i="2"/>
  <c r="T141" i="2"/>
  <c r="R141" i="2"/>
  <c r="P141" i="2"/>
  <c r="BK141" i="2"/>
  <c r="J141" i="2"/>
  <c r="BF141" i="2"/>
  <c r="BI140" i="2"/>
  <c r="BH140" i="2"/>
  <c r="BG140" i="2"/>
  <c r="BE140" i="2"/>
  <c r="T140" i="2"/>
  <c r="R140" i="2"/>
  <c r="P140" i="2"/>
  <c r="BK140" i="2"/>
  <c r="J140" i="2"/>
  <c r="BF140" i="2"/>
  <c r="BI139" i="2"/>
  <c r="BH139" i="2"/>
  <c r="BG139" i="2"/>
  <c r="BE139" i="2"/>
  <c r="T139" i="2"/>
  <c r="R139" i="2"/>
  <c r="P139" i="2"/>
  <c r="BK139" i="2"/>
  <c r="J139" i="2"/>
  <c r="BF139" i="2"/>
  <c r="BI138" i="2"/>
  <c r="BH138" i="2"/>
  <c r="BG138" i="2"/>
  <c r="BE138" i="2"/>
  <c r="T138" i="2"/>
  <c r="R138" i="2"/>
  <c r="P138" i="2"/>
  <c r="BK138" i="2"/>
  <c r="J138" i="2"/>
  <c r="BF138" i="2"/>
  <c r="BI137" i="2"/>
  <c r="BH137" i="2"/>
  <c r="BG137" i="2"/>
  <c r="BE137" i="2"/>
  <c r="T137" i="2"/>
  <c r="R137" i="2"/>
  <c r="P137" i="2"/>
  <c r="BK137" i="2"/>
  <c r="J137" i="2"/>
  <c r="BF137" i="2"/>
  <c r="BI136" i="2"/>
  <c r="BH136" i="2"/>
  <c r="BG136" i="2"/>
  <c r="BE136" i="2"/>
  <c r="T136" i="2"/>
  <c r="R136" i="2"/>
  <c r="P136" i="2"/>
  <c r="BK136" i="2"/>
  <c r="J136" i="2"/>
  <c r="BF136" i="2"/>
  <c r="BI135" i="2"/>
  <c r="BH135" i="2"/>
  <c r="BG135" i="2"/>
  <c r="BE135" i="2"/>
  <c r="T135" i="2"/>
  <c r="R135" i="2"/>
  <c r="P135" i="2"/>
  <c r="BK135" i="2"/>
  <c r="J135" i="2"/>
  <c r="BF135" i="2"/>
  <c r="BI134" i="2"/>
  <c r="BH134" i="2"/>
  <c r="BG134" i="2"/>
  <c r="BE134" i="2"/>
  <c r="T134" i="2"/>
  <c r="R134" i="2"/>
  <c r="P134" i="2"/>
  <c r="BK134" i="2"/>
  <c r="J134" i="2"/>
  <c r="BF134" i="2"/>
  <c r="BI133" i="2"/>
  <c r="BH133" i="2"/>
  <c r="BG133" i="2"/>
  <c r="BE133" i="2"/>
  <c r="T133" i="2"/>
  <c r="R133" i="2"/>
  <c r="P133" i="2"/>
  <c r="BK133" i="2"/>
  <c r="J133" i="2"/>
  <c r="BF133" i="2"/>
  <c r="BI132" i="2"/>
  <c r="BH132" i="2"/>
  <c r="BG132" i="2"/>
  <c r="BE132" i="2"/>
  <c r="T132" i="2"/>
  <c r="R132" i="2"/>
  <c r="P132" i="2"/>
  <c r="BK132" i="2"/>
  <c r="J132" i="2"/>
  <c r="BF132" i="2"/>
  <c r="BI131" i="2"/>
  <c r="BH131" i="2"/>
  <c r="BG131" i="2"/>
  <c r="BE131" i="2"/>
  <c r="T131" i="2"/>
  <c r="R131" i="2"/>
  <c r="P131" i="2"/>
  <c r="BK131" i="2"/>
  <c r="J131" i="2"/>
  <c r="BF131" i="2"/>
  <c r="BI130" i="2"/>
  <c r="BH130" i="2"/>
  <c r="BG130" i="2"/>
  <c r="BE130" i="2"/>
  <c r="T130" i="2"/>
  <c r="R130" i="2"/>
  <c r="P130" i="2"/>
  <c r="BK130" i="2"/>
  <c r="J130" i="2"/>
  <c r="BF130" i="2"/>
  <c r="BI129" i="2"/>
  <c r="BH129" i="2"/>
  <c r="BG129" i="2"/>
  <c r="BE129" i="2"/>
  <c r="T129" i="2"/>
  <c r="R129" i="2"/>
  <c r="P129" i="2"/>
  <c r="BK129" i="2"/>
  <c r="J129" i="2"/>
  <c r="BF129" i="2"/>
  <c r="BI128" i="2"/>
  <c r="BH128" i="2"/>
  <c r="BG128" i="2"/>
  <c r="BE128" i="2"/>
  <c r="T128" i="2"/>
  <c r="R128" i="2"/>
  <c r="P128" i="2"/>
  <c r="BK128" i="2"/>
  <c r="J128" i="2"/>
  <c r="BF128" i="2"/>
  <c r="BI127" i="2"/>
  <c r="BH127" i="2"/>
  <c r="BG127" i="2"/>
  <c r="BE127" i="2"/>
  <c r="T127" i="2"/>
  <c r="R127" i="2"/>
  <c r="P127" i="2"/>
  <c r="BK127" i="2"/>
  <c r="J127" i="2"/>
  <c r="BF127" i="2"/>
  <c r="BI126" i="2"/>
  <c r="BH126" i="2"/>
  <c r="BG126" i="2"/>
  <c r="BE126" i="2"/>
  <c r="T126" i="2"/>
  <c r="R126" i="2"/>
  <c r="P126" i="2"/>
  <c r="BK126" i="2"/>
  <c r="J126" i="2"/>
  <c r="BF126" i="2"/>
  <c r="BI125" i="2"/>
  <c r="BH125" i="2"/>
  <c r="BG125" i="2"/>
  <c r="BE125" i="2"/>
  <c r="T125" i="2"/>
  <c r="R125" i="2"/>
  <c r="R122" i="2" s="1"/>
  <c r="P125" i="2"/>
  <c r="BK125" i="2"/>
  <c r="J125" i="2"/>
  <c r="BF125" i="2"/>
  <c r="BI124" i="2"/>
  <c r="BH124" i="2"/>
  <c r="BG124" i="2"/>
  <c r="BE124" i="2"/>
  <c r="T124" i="2"/>
  <c r="R124" i="2"/>
  <c r="P124" i="2"/>
  <c r="BK124" i="2"/>
  <c r="BK122" i="2" s="1"/>
  <c r="J122" i="2" s="1"/>
  <c r="J59" i="2" s="1"/>
  <c r="J124" i="2"/>
  <c r="BF124" i="2"/>
  <c r="BI123" i="2"/>
  <c r="BH123" i="2"/>
  <c r="BG123" i="2"/>
  <c r="BE123" i="2"/>
  <c r="T123" i="2"/>
  <c r="T122" i="2"/>
  <c r="R123" i="2"/>
  <c r="P123" i="2"/>
  <c r="P122" i="2"/>
  <c r="BK123" i="2"/>
  <c r="J123" i="2"/>
  <c r="BF123" i="2" s="1"/>
  <c r="BI121" i="2"/>
  <c r="BH121" i="2"/>
  <c r="BG121" i="2"/>
  <c r="BE121" i="2"/>
  <c r="T121" i="2"/>
  <c r="R121" i="2"/>
  <c r="P121" i="2"/>
  <c r="BK121" i="2"/>
  <c r="J121" i="2"/>
  <c r="BF121" i="2"/>
  <c r="BI120" i="2"/>
  <c r="BH120" i="2"/>
  <c r="BG120" i="2"/>
  <c r="BE120" i="2"/>
  <c r="T120" i="2"/>
  <c r="R120" i="2"/>
  <c r="P120" i="2"/>
  <c r="BK120" i="2"/>
  <c r="J120" i="2"/>
  <c r="BF120" i="2"/>
  <c r="BI119" i="2"/>
  <c r="BH119" i="2"/>
  <c r="BG119" i="2"/>
  <c r="BE119" i="2"/>
  <c r="T119" i="2"/>
  <c r="R119" i="2"/>
  <c r="P119" i="2"/>
  <c r="BK119" i="2"/>
  <c r="J119" i="2"/>
  <c r="BF119" i="2"/>
  <c r="BI118" i="2"/>
  <c r="BH118" i="2"/>
  <c r="BG118" i="2"/>
  <c r="BE118" i="2"/>
  <c r="T118" i="2"/>
  <c r="R118" i="2"/>
  <c r="P118" i="2"/>
  <c r="BK118" i="2"/>
  <c r="J118" i="2"/>
  <c r="BF118" i="2"/>
  <c r="BI117" i="2"/>
  <c r="BH117" i="2"/>
  <c r="BG117" i="2"/>
  <c r="BE117" i="2"/>
  <c r="T117" i="2"/>
  <c r="R117" i="2"/>
  <c r="P117" i="2"/>
  <c r="BK117" i="2"/>
  <c r="J117" i="2"/>
  <c r="BF117" i="2"/>
  <c r="BI116" i="2"/>
  <c r="BH116" i="2"/>
  <c r="BG116" i="2"/>
  <c r="BE116" i="2"/>
  <c r="T116" i="2"/>
  <c r="R116" i="2"/>
  <c r="P116" i="2"/>
  <c r="BK116" i="2"/>
  <c r="J116" i="2"/>
  <c r="BF116" i="2"/>
  <c r="BI115" i="2"/>
  <c r="BH115" i="2"/>
  <c r="BG115" i="2"/>
  <c r="BE115" i="2"/>
  <c r="T115" i="2"/>
  <c r="R115" i="2"/>
  <c r="P115" i="2"/>
  <c r="BK115" i="2"/>
  <c r="J115" i="2"/>
  <c r="BF115" i="2"/>
  <c r="BI114" i="2"/>
  <c r="BH114" i="2"/>
  <c r="BG114" i="2"/>
  <c r="BE114" i="2"/>
  <c r="T114" i="2"/>
  <c r="R114" i="2"/>
  <c r="P114" i="2"/>
  <c r="BK114" i="2"/>
  <c r="J114" i="2"/>
  <c r="BF114" i="2"/>
  <c r="BI113" i="2"/>
  <c r="BH113" i="2"/>
  <c r="BG113" i="2"/>
  <c r="BE113" i="2"/>
  <c r="T113" i="2"/>
  <c r="R113" i="2"/>
  <c r="P113" i="2"/>
  <c r="BK113" i="2"/>
  <c r="J113" i="2"/>
  <c r="BF113" i="2"/>
  <c r="BI112" i="2"/>
  <c r="BH112" i="2"/>
  <c r="BG112" i="2"/>
  <c r="BE112" i="2"/>
  <c r="T112" i="2"/>
  <c r="R112" i="2"/>
  <c r="P112" i="2"/>
  <c r="BK112" i="2"/>
  <c r="J112" i="2"/>
  <c r="BF112" i="2"/>
  <c r="BI111" i="2"/>
  <c r="BH111" i="2"/>
  <c r="BG111" i="2"/>
  <c r="BE111" i="2"/>
  <c r="T111" i="2"/>
  <c r="R111" i="2"/>
  <c r="P111" i="2"/>
  <c r="BK111" i="2"/>
  <c r="J111" i="2"/>
  <c r="BF111" i="2"/>
  <c r="BI110" i="2"/>
  <c r="BH110" i="2"/>
  <c r="BG110" i="2"/>
  <c r="BE110" i="2"/>
  <c r="T110" i="2"/>
  <c r="R110" i="2"/>
  <c r="P110" i="2"/>
  <c r="BK110" i="2"/>
  <c r="J110" i="2"/>
  <c r="BF110" i="2"/>
  <c r="BI109" i="2"/>
  <c r="BH109" i="2"/>
  <c r="BG109" i="2"/>
  <c r="BE109" i="2"/>
  <c r="T109" i="2"/>
  <c r="R109" i="2"/>
  <c r="P109" i="2"/>
  <c r="BK109" i="2"/>
  <c r="J109" i="2"/>
  <c r="BF109" i="2"/>
  <c r="BI108" i="2"/>
  <c r="BH108" i="2"/>
  <c r="BG108" i="2"/>
  <c r="BE108" i="2"/>
  <c r="T108" i="2"/>
  <c r="R108" i="2"/>
  <c r="P108" i="2"/>
  <c r="BK108" i="2"/>
  <c r="J108" i="2"/>
  <c r="BF108" i="2"/>
  <c r="BI107" i="2"/>
  <c r="BH107" i="2"/>
  <c r="BG107" i="2"/>
  <c r="BE107" i="2"/>
  <c r="T107" i="2"/>
  <c r="R107" i="2"/>
  <c r="R104" i="2" s="1"/>
  <c r="P107" i="2"/>
  <c r="BK107" i="2"/>
  <c r="J107" i="2"/>
  <c r="BF107" i="2"/>
  <c r="BI106" i="2"/>
  <c r="BH106" i="2"/>
  <c r="BG106" i="2"/>
  <c r="BE106" i="2"/>
  <c r="T106" i="2"/>
  <c r="R106" i="2"/>
  <c r="P106" i="2"/>
  <c r="BK106" i="2"/>
  <c r="BK104" i="2" s="1"/>
  <c r="J104" i="2" s="1"/>
  <c r="J58" i="2" s="1"/>
  <c r="J106" i="2"/>
  <c r="BF106" i="2"/>
  <c r="BI105" i="2"/>
  <c r="BH105" i="2"/>
  <c r="BG105" i="2"/>
  <c r="BE105" i="2"/>
  <c r="T105" i="2"/>
  <c r="T104" i="2"/>
  <c r="R105" i="2"/>
  <c r="P105" i="2"/>
  <c r="P104" i="2"/>
  <c r="BK105" i="2"/>
  <c r="J105" i="2"/>
  <c r="BF105" i="2" s="1"/>
  <c r="BI103" i="2"/>
  <c r="F35" i="2"/>
  <c r="BD55" i="1" s="1"/>
  <c r="BD54" i="1" s="1"/>
  <c r="W33" i="1" s="1"/>
  <c r="BH103" i="2"/>
  <c r="F34" i="2" s="1"/>
  <c r="BC55" i="1" s="1"/>
  <c r="BC54" i="1" s="1"/>
  <c r="BG103" i="2"/>
  <c r="BE103" i="2"/>
  <c r="J31" i="2" s="1"/>
  <c r="AV55" i="1" s="1"/>
  <c r="T103" i="2"/>
  <c r="T102" i="2"/>
  <c r="T101" i="2" s="1"/>
  <c r="R103" i="2"/>
  <c r="R102" i="2"/>
  <c r="P103" i="2"/>
  <c r="P102" i="2"/>
  <c r="P101" i="2" s="1"/>
  <c r="BK103" i="2"/>
  <c r="BK102" i="2" s="1"/>
  <c r="J103" i="2"/>
  <c r="BF103" i="2" s="1"/>
  <c r="F94" i="2"/>
  <c r="E92" i="2"/>
  <c r="F48" i="2"/>
  <c r="E46" i="2"/>
  <c r="J22" i="2"/>
  <c r="E22" i="2"/>
  <c r="J97" i="2"/>
  <c r="J51" i="2"/>
  <c r="J21" i="2"/>
  <c r="J19" i="2"/>
  <c r="E19" i="2"/>
  <c r="J50" i="2" s="1"/>
  <c r="J96" i="2"/>
  <c r="J18" i="2"/>
  <c r="J16" i="2"/>
  <c r="E16" i="2"/>
  <c r="F97" i="2" s="1"/>
  <c r="J15" i="2"/>
  <c r="J13" i="2"/>
  <c r="E13" i="2"/>
  <c r="F96" i="2"/>
  <c r="F50" i="2"/>
  <c r="J12" i="2"/>
  <c r="J10" i="2"/>
  <c r="J94" i="2"/>
  <c r="J48" i="2"/>
  <c r="AS54" i="1"/>
  <c r="L50" i="1"/>
  <c r="AM50" i="1"/>
  <c r="AM49" i="1"/>
  <c r="L49" i="1"/>
  <c r="AM47" i="1"/>
  <c r="L47" i="1"/>
  <c r="L45" i="1"/>
  <c r="L44" i="1"/>
  <c r="BK247" i="2" l="1"/>
  <c r="J247" i="2" s="1"/>
  <c r="J77" i="2" s="1"/>
  <c r="J248" i="2"/>
  <c r="J78" i="2" s="1"/>
  <c r="W31" i="1"/>
  <c r="AX54" i="1"/>
  <c r="BK101" i="2"/>
  <c r="J102" i="2"/>
  <c r="J57" i="2" s="1"/>
  <c r="AY54" i="1"/>
  <c r="W32" i="1"/>
  <c r="J32" i="2"/>
  <c r="AW55" i="1" s="1"/>
  <c r="AT55" i="1" s="1"/>
  <c r="F32" i="2"/>
  <c r="BA55" i="1" s="1"/>
  <c r="BA54" i="1" s="1"/>
  <c r="R101" i="2"/>
  <c r="J146" i="2"/>
  <c r="J62" i="2" s="1"/>
  <c r="F31" i="2"/>
  <c r="AZ55" i="1" s="1"/>
  <c r="AZ54" i="1" s="1"/>
  <c r="T156" i="2"/>
  <c r="T145" i="2" s="1"/>
  <c r="T100" i="2" s="1"/>
  <c r="T168" i="2"/>
  <c r="T180" i="2"/>
  <c r="BK235" i="2"/>
  <c r="J235" i="2" s="1"/>
  <c r="J73" i="2" s="1"/>
  <c r="P156" i="2"/>
  <c r="P145" i="2" s="1"/>
  <c r="P100" i="2" s="1"/>
  <c r="AU55" i="1" s="1"/>
  <c r="AU54" i="1" s="1"/>
  <c r="P168" i="2"/>
  <c r="P180" i="2"/>
  <c r="R189" i="2"/>
  <c r="R145" i="2" s="1"/>
  <c r="T204" i="2"/>
  <c r="R207" i="2"/>
  <c r="T226" i="2"/>
  <c r="BK231" i="2"/>
  <c r="J231" i="2" s="1"/>
  <c r="J72" i="2" s="1"/>
  <c r="R248" i="2"/>
  <c r="R247" i="2" s="1"/>
  <c r="F51" i="2"/>
  <c r="BK189" i="2"/>
  <c r="J189" i="2" s="1"/>
  <c r="J67" i="2" s="1"/>
  <c r="BK207" i="2"/>
  <c r="J207" i="2" s="1"/>
  <c r="J70" i="2" s="1"/>
  <c r="W29" i="1" l="1"/>
  <c r="AV54" i="1"/>
  <c r="R100" i="2"/>
  <c r="BK145" i="2"/>
  <c r="J145" i="2" s="1"/>
  <c r="J61" i="2" s="1"/>
  <c r="AW54" i="1"/>
  <c r="AK30" i="1" s="1"/>
  <c r="W30" i="1"/>
  <c r="J101" i="2"/>
  <c r="J56" i="2" s="1"/>
  <c r="BK100" i="2" l="1"/>
  <c r="J100" i="2" s="1"/>
  <c r="AT54" i="1"/>
  <c r="AK29" i="1"/>
  <c r="J55" i="2" l="1"/>
  <c r="J28" i="2"/>
  <c r="AG55" i="1" l="1"/>
  <c r="J37" i="2"/>
  <c r="AN55" i="1" l="1"/>
  <c r="AG54" i="1"/>
  <c r="AN54" i="1" l="1"/>
  <c r="AK26" i="1"/>
  <c r="AK35" i="1" s="1"/>
</calcChain>
</file>

<file path=xl/sharedStrings.xml><?xml version="1.0" encoding="utf-8"?>
<sst xmlns="http://schemas.openxmlformats.org/spreadsheetml/2006/main" count="2732" uniqueCount="805">
  <si>
    <t>Export Komplet</t>
  </si>
  <si>
    <t/>
  </si>
  <si>
    <t>2.0</t>
  </si>
  <si>
    <t>False</t>
  </si>
  <si>
    <t>{cdf0937b-48cf-4a89-a18a-0259e129b040}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</si>
  <si>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</si>
  <si>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</si>
  <si>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</si>
  <si>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</si>
  <si>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</si>
  <si>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</si>
  <si>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</si>
  <si>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M582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</si>
  <si>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</si>
  <si>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</si>
  <si>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kultúrneho domu Teriakovce</t>
  </si>
  <si>
    <t>JKSO:</t>
  </si>
  <si>
    <t>KS:</t>
  </si>
  <si>
    <t>Miesto:</t>
  </si>
  <si>
    <t xml:space="preserve"> </t>
  </si>
  <si>
    <t>Dátum:</t>
  </si>
  <si>
    <t>19. 8. 2019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</si>
  <si>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</si>
  <si>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</si>
  <si>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</si>
  <si>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</si>
  <si>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</si>
  <si>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</si>
  <si>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</si>
  <si>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</si>
  <si>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</si>
  <si>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</si>
  <si>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</si>
  <si>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</si>
  <si>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</si>
  <si>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</si>
  <si>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</si>
  <si>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</si>
  <si>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</si>
  <si>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</si>
  <si>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</si>
  <si>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</si>
  <si>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</si>
  <si>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</si>
  <si>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</si>
  <si>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</si>
  <si>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</si>
  <si>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</si>
  <si>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</si>
  <si>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</si>
  <si>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</si>
  <si>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</si>
  <si>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</si>
  <si>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</si>
  <si>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</si>
  <si>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</si>
  <si>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</si>
  <si>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</si>
  <si>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</si>
  <si>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</si>
  <si>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</si>
  <si>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</si>
  <si>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</si>
  <si>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</si>
  <si>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</si>
  <si>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</si>
  <si>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</si>
  <si>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</si>
  <si>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</si>
  <si>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</si>
  <si>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</si>
  <si>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</si>
  <si>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</si>
  <si>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kd</t>
  </si>
  <si>
    <t>nova podlaha p3</t>
  </si>
  <si>
    <t>m2</t>
  </si>
  <si>
    <t>32,92</t>
  </si>
  <si>
    <t>2</t>
  </si>
  <si>
    <t>p10</t>
  </si>
  <si>
    <t>KRYCÍ LIST ROZPOČTU</t>
  </si>
  <si>
    <t>P1</t>
  </si>
  <si>
    <t>p1</t>
  </si>
  <si>
    <t>P3</t>
  </si>
  <si>
    <t>p3</t>
  </si>
  <si>
    <t>P5</t>
  </si>
  <si>
    <t>p5</t>
  </si>
  <si>
    <t>P2</t>
  </si>
  <si>
    <t>p2</t>
  </si>
  <si>
    <t>P4</t>
  </si>
  <si>
    <t>p4</t>
  </si>
  <si>
    <t>obkl</t>
  </si>
  <si>
    <t>keramicky obklad</t>
  </si>
  <si>
    <t>29,2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</si>
  <si>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</si>
  <si>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</si>
  <si>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</si>
  <si>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</si>
  <si>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</si>
  <si>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</si>
  <si>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</si>
  <si>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</si>
  <si>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</si>
  <si>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</si>
  <si>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</si>
  <si>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</si>
  <si>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</si>
  <si>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721 - Zdravotech. vnútorná kanalizácia</t>
  </si>
  <si>
    <t xml:space="preserve">    722 - Zdravotechnika - vnútorný vodovod</t>
  </si>
  <si>
    <t xml:space="preserve">    723 - Zdravotechnika - plynovod</t>
  </si>
  <si>
    <t xml:space="preserve">    725 - Zdravotechnika - zariaď. predmety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</si>
  <si>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</si>
  <si>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</si>
  <si>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</si>
  <si>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771 - Podlahy z dlaždíc</t>
  </si>
  <si>
    <t xml:space="preserve">    776 - Podlahy povlakové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</si>
  <si>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</si>
  <si>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</si>
  <si>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</si>
  <si>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 xml:space="preserve">    795 - Lokálne kúrenie</t>
  </si>
  <si>
    <t>M - Práce a dodávky M</t>
  </si>
  <si>
    <t xml:space="preserve">    21-M - Elektromontáže</t>
  </si>
  <si>
    <t xml:space="preserve">    23-M - Montáže potrubia</t>
  </si>
  <si>
    <t xml:space="preserve">    95-M - Revízie</t>
  </si>
  <si>
    <t xml:space="preserve">    OST - Ostatné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</si>
  <si>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</si>
  <si>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</si>
  <si>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</si>
  <si>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</si>
  <si>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</si>
  <si>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</si>
  <si>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</si>
  <si>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</si>
  <si>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</si>
  <si>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</si>
  <si>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</si>
  <si>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</si>
  <si>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</si>
  <si>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</si>
  <si>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</si>
  <si>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</si>
  <si>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</si>
  <si>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</si>
  <si>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</si>
  <si>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340238239</t>
  </si>
  <si>
    <t>Zamurovanie otvorov plochy od 0,25 do 1 m2 tvárnicami YTONG (375x399x249)</t>
  </si>
  <si>
    <t>CS CENEKON 2019 01</t>
  </si>
  <si>
    <t>4</t>
  </si>
  <si>
    <t>598666794</t>
  </si>
  <si>
    <t>6</t>
  </si>
  <si>
    <t>Úpravy povrchov, podlahy, osadenie</t>
  </si>
  <si>
    <t>611421321</t>
  </si>
  <si>
    <t>Oprava vnútorných vápenných omietok stropov železobetónových rovných tvárnicových a klenieb, opravovaná plocha nad 10 do 30 % hladkých</t>
  </si>
  <si>
    <t>-2098575612</t>
  </si>
  <si>
    <t>611460112</t>
  </si>
  <si>
    <t>Príprava vnútorného podkladu stropov na nenasiakavé betónové podklady kontaktným mostíkom</t>
  </si>
  <si>
    <t>634276397</t>
  </si>
  <si>
    <t>611460121</t>
  </si>
  <si>
    <t>Príprava vnútorného podkladu stropov penetráciou základnou</t>
  </si>
  <si>
    <t>-1198493569</t>
  </si>
  <si>
    <t>5</t>
  </si>
  <si>
    <t>611460252</t>
  </si>
  <si>
    <t>Vnútorná omietka stropov vápennocementová štuková (jemná), hr. 4 mm</t>
  </si>
  <si>
    <t>1630944946</t>
  </si>
  <si>
    <t>611481119</t>
  </si>
  <si>
    <t>Potiahnutie vnútorných stropov sklotextílnou mriežkou s celoplošným prilepením</t>
  </si>
  <si>
    <t>1645733049</t>
  </si>
  <si>
    <t>7</t>
  </si>
  <si>
    <t>612421421</t>
  </si>
  <si>
    <t>Oprava vnútorných vápenných omietok stien, v množstve opravenej plochy nad 30 do 50 % hladkých</t>
  </si>
  <si>
    <t>-304932398</t>
  </si>
  <si>
    <t>8</t>
  </si>
  <si>
    <t>612460121</t>
  </si>
  <si>
    <t>Príprava vnútorného podkladu stien penetráciou základnou</t>
  </si>
  <si>
    <t>-1704693313</t>
  </si>
  <si>
    <t>9</t>
  </si>
  <si>
    <t>612460122</t>
  </si>
  <si>
    <t>Príprava vnútorného podkladu stien penetráciou hĺbkovou</t>
  </si>
  <si>
    <t>-745071545</t>
  </si>
  <si>
    <t>10</t>
  </si>
  <si>
    <t>612460252</t>
  </si>
  <si>
    <t>Vnútorná omietka stien vápennocementová štuková (jemná), hr. 4 mm</t>
  </si>
  <si>
    <t>-48360149</t>
  </si>
  <si>
    <t>11</t>
  </si>
  <si>
    <t>612481119</t>
  </si>
  <si>
    <t>Potiahnutie vnútorných stien sklotextílnou mriežkou s celoplošným prilepením</t>
  </si>
  <si>
    <t>547252958</t>
  </si>
  <si>
    <t>12</t>
  </si>
  <si>
    <t>632001051</t>
  </si>
  <si>
    <t>Zhotovenie jednonásobného penetračného náteru pre potery a stierky</t>
  </si>
  <si>
    <t>16</t>
  </si>
  <si>
    <t>1760279870</t>
  </si>
  <si>
    <t>13</t>
  </si>
  <si>
    <t>M</t>
  </si>
  <si>
    <t>585520001900</t>
  </si>
  <si>
    <t>Penetračný náter na báze disperzie BAUMIT Grund, pre samonivelizačné potery a sierky, 25 kg</t>
  </si>
  <si>
    <t>kg</t>
  </si>
  <si>
    <t>32</t>
  </si>
  <si>
    <t>-1644224451</t>
  </si>
  <si>
    <t>14</t>
  </si>
  <si>
    <t>585520002000</t>
  </si>
  <si>
    <t>Penetračný náter s plnivom z kremičitého piesku BAUMIT SuperGrund, pre samonivelizačné potery a sierky, 5 kg</t>
  </si>
  <si>
    <t>1209222812</t>
  </si>
  <si>
    <t>15</t>
  </si>
  <si>
    <t>632452219</t>
  </si>
  <si>
    <t>Cementový poter, pevnosti v tlaku 20 MPa, hr. 50 mm</t>
  </si>
  <si>
    <t>-421839470</t>
  </si>
  <si>
    <t>632452618</t>
  </si>
  <si>
    <t>Cementová samonivelizačná stierka, pevnosti v tlaku 20 MPa, hr. 10 mm</t>
  </si>
  <si>
    <t>-136800079</t>
  </si>
  <si>
    <t>17</t>
  </si>
  <si>
    <t>642945111</t>
  </si>
  <si>
    <t>Osadenie oceľ. zárubní protipož. dverí s obetónov. jednokrídlové do 2,5 m2</t>
  </si>
  <si>
    <t>ks</t>
  </si>
  <si>
    <t>-430010678</t>
  </si>
  <si>
    <t>18</t>
  </si>
  <si>
    <t>553310001700</t>
  </si>
  <si>
    <t>Zárubňa kovová šxv 300-1195x500-1970 a 2100 mm, jednodielna zamurovacia</t>
  </si>
  <si>
    <t>-1582648083</t>
  </si>
  <si>
    <t>Ostatné konštrukcie a práce-búranie</t>
  </si>
  <si>
    <t>19</t>
  </si>
  <si>
    <t>941955002</t>
  </si>
  <si>
    <t>Lešenie ľahké pracovné pomocné s výškou lešeňovej podlahy nad 1,20 do 1,90 m</t>
  </si>
  <si>
    <t>799792803</t>
  </si>
  <si>
    <t>941955003</t>
  </si>
  <si>
    <t>Lešenie ľahké pracovné pomocné s výškou lešeňovej podlahy nad 1,90 do 2,50 m</t>
  </si>
  <si>
    <t>212956728</t>
  </si>
  <si>
    <t>21</t>
  </si>
  <si>
    <t>962031132</t>
  </si>
  <si>
    <t>Búranie priečok alebo vybúranie otvorov plochy nad 4 m2 z tehál pálených, plných alebo dutých hr. do 150 mm,  -0,19600t</t>
  </si>
  <si>
    <t>1340868420</t>
  </si>
  <si>
    <t>22</t>
  </si>
  <si>
    <t>965043341</t>
  </si>
  <si>
    <t>Búranie podkladov pod dlažby, liatych dlažieb a mazanín,betón s poterom,teracom hr.do 100 mm, plochy nad 4 m2  -2,20000t</t>
  </si>
  <si>
    <t>m3</t>
  </si>
  <si>
    <t>-889000973</t>
  </si>
  <si>
    <t>23</t>
  </si>
  <si>
    <t>965081712</t>
  </si>
  <si>
    <t>Búranie dlažieb, bez podklad. lôžka z xylolit., alebo keramických dlaždíc hr. do 10 mm,  -0,02000t</t>
  </si>
  <si>
    <t>1524589838</t>
  </si>
  <si>
    <t>24</t>
  </si>
  <si>
    <t>965082930</t>
  </si>
  <si>
    <t>Odstránenie násypu pod podlahami alebo na strechách, hr.do 200 mm,  -1,40000t</t>
  </si>
  <si>
    <t>-437061935</t>
  </si>
  <si>
    <t>25</t>
  </si>
  <si>
    <t>968019561</t>
  </si>
  <si>
    <t>Vybúranie prefabrik. betónových okenných rámov, vrátane vyvesenia krídiel, plochy nad 2 m2,  -0,04700t</t>
  </si>
  <si>
    <t>-1309536180</t>
  </si>
  <si>
    <t>26</t>
  </si>
  <si>
    <t>968061112</t>
  </si>
  <si>
    <t>Vyvesenie dreveného okenného krídla do suti plochy do 1,5 m2, -0,01200t</t>
  </si>
  <si>
    <t>-587452744</t>
  </si>
  <si>
    <t>27</t>
  </si>
  <si>
    <t>968061125</t>
  </si>
  <si>
    <t>Vyvesenie dreveného dverného krídla do suti plochy do 2 m2, -0,02400t</t>
  </si>
  <si>
    <t>573340375</t>
  </si>
  <si>
    <t>28</t>
  </si>
  <si>
    <t>968062356</t>
  </si>
  <si>
    <t>Vybúranie drevených rámov okien dvojitých alebo zdvojených, plochy do 4 m2,  -0,05400t</t>
  </si>
  <si>
    <t>-1802944446</t>
  </si>
  <si>
    <t>29</t>
  </si>
  <si>
    <t>968062745</t>
  </si>
  <si>
    <t>Vybúranie drevených stien plných, zasklených alebo výkladných,  -0,02400t</t>
  </si>
  <si>
    <t>826966219</t>
  </si>
  <si>
    <t>30</t>
  </si>
  <si>
    <t>968062991</t>
  </si>
  <si>
    <t>Vybúranie drevených vnútorných obložení výkladov, ostenia a obkladov stien,  -0,00400t</t>
  </si>
  <si>
    <t>1429111829</t>
  </si>
  <si>
    <t>31</t>
  </si>
  <si>
    <t>968072455</t>
  </si>
  <si>
    <t>Vybúranie kovových dverových zárubní plochy do 2 m2,  -0,07600t</t>
  </si>
  <si>
    <t>2137858333</t>
  </si>
  <si>
    <t>978013141</t>
  </si>
  <si>
    <t>Otlčenie omietok stien vnútorných vápenných alebo vápennocementových v rozsahu do 30 %,  -0,01000t</t>
  </si>
  <si>
    <t>1090045550</t>
  </si>
  <si>
    <t>33</t>
  </si>
  <si>
    <t>978059531</t>
  </si>
  <si>
    <t>Odsekanie a odobratie obkladov stien z obkladačiek vnútorných vrátane podkladovej omietky nad 2 m2,  -0,06800t</t>
  </si>
  <si>
    <t>-333324316</t>
  </si>
  <si>
    <t>34</t>
  </si>
  <si>
    <t>979081111</t>
  </si>
  <si>
    <t>Odvoz sutiny a vybúraných hmôt na skládku do 1 km</t>
  </si>
  <si>
    <t>t</t>
  </si>
  <si>
    <t>-470888981</t>
  </si>
  <si>
    <t>35</t>
  </si>
  <si>
    <t>979081121</t>
  </si>
  <si>
    <t>Odvoz sutiny a vybúraných hmôt na skládku za každý ďalší 1 km</t>
  </si>
  <si>
    <t>1554762191</t>
  </si>
  <si>
    <t>36</t>
  </si>
  <si>
    <t>979082111</t>
  </si>
  <si>
    <t>Vnútrostavenisková doprava sutiny a vybúraných hmôt do 10 m</t>
  </si>
  <si>
    <t>-1367782049</t>
  </si>
  <si>
    <t>37</t>
  </si>
  <si>
    <t>979082121</t>
  </si>
  <si>
    <t>Vnútrostavenisková doprava sutiny a vybúraných hmôt za každých ďalších 5 m</t>
  </si>
  <si>
    <t>1475330257</t>
  </si>
  <si>
    <t>38</t>
  </si>
  <si>
    <t>979089012</t>
  </si>
  <si>
    <t>Poplatok za skladovanie - betón, tehly, dlaždice (17 01 ), ostatné</t>
  </si>
  <si>
    <t>549904188</t>
  </si>
  <si>
    <t>99</t>
  </si>
  <si>
    <t>Presun hmôt HSV</t>
  </si>
  <si>
    <t>39</t>
  </si>
  <si>
    <t>999281111</t>
  </si>
  <si>
    <t>Presun hmôt pre opravy a údržbu objektov vrátane vonkajších plášťov výšky do 25 m</t>
  </si>
  <si>
    <t>1543720659</t>
  </si>
  <si>
    <t>PSV</t>
  </si>
  <si>
    <t>Práce a dodávky PSV</t>
  </si>
  <si>
    <t>711</t>
  </si>
  <si>
    <t>Izolácie proti vode a vlhkosti</t>
  </si>
  <si>
    <t>40</t>
  </si>
  <si>
    <t>711141559</t>
  </si>
  <si>
    <t>Zhotovenie  izolácie proti zemnej vlhkosti a tlakovej vode vodorovná NAIP pritavením</t>
  </si>
  <si>
    <t>-1473738081</t>
  </si>
  <si>
    <t>41</t>
  </si>
  <si>
    <t>628310001000</t>
  </si>
  <si>
    <t>Pás asfaltový HYDROBIT V 60 S 35 pre spodné vrstvy hydroizolačných systémov, ICOPAL</t>
  </si>
  <si>
    <t>-590326144</t>
  </si>
  <si>
    <t>713</t>
  </si>
  <si>
    <t>Izolácie tepelné</t>
  </si>
  <si>
    <t>42</t>
  </si>
  <si>
    <t>713120010</t>
  </si>
  <si>
    <t>Zakrývanie tepelnej izolácie podláh fóliou</t>
  </si>
  <si>
    <t>-1296875718</t>
  </si>
  <si>
    <t>43</t>
  </si>
  <si>
    <t>283230011400</t>
  </si>
  <si>
    <t>Krycia PE fólia hr. 0,12 mm, š. 2 m, pre podlahové vykurovanie, balenie 100 m2, UNIVENTA</t>
  </si>
  <si>
    <t>379814785</t>
  </si>
  <si>
    <t>44</t>
  </si>
  <si>
    <t>713122111</t>
  </si>
  <si>
    <t>Montáž tepelnej izolácie podláh polystyrénom, kladeným voľne v jednej vrstve</t>
  </si>
  <si>
    <t>926180732</t>
  </si>
  <si>
    <t>45</t>
  </si>
  <si>
    <t>283750002000</t>
  </si>
  <si>
    <t>Doska XPS STYRODUR 3000 CS hr. 80 mm, zakladanie stavieb, podlahy, obrátené ploché strechy, ISOVER</t>
  </si>
  <si>
    <t>-715427002</t>
  </si>
  <si>
    <t>46</t>
  </si>
  <si>
    <t>713482305</t>
  </si>
  <si>
    <t>Montaž trubíc hr. do 13 mm, vnút.priemer 22 - 42 mm</t>
  </si>
  <si>
    <t>m</t>
  </si>
  <si>
    <t>-879617299</t>
  </si>
  <si>
    <t>47</t>
  </si>
  <si>
    <t>283310008300</t>
  </si>
  <si>
    <t>Izolačná PE trubica MIRELON PRO 22x9 mm (d x hr. izolácie), dĺ. 2 m, AZ FLEX alebo ekvivalent</t>
  </si>
  <si>
    <t>-1620515402</t>
  </si>
  <si>
    <t>721</t>
  </si>
  <si>
    <t>Zdravotech. vnútorná kanalizácia</t>
  </si>
  <si>
    <t>48</t>
  </si>
  <si>
    <t>721110802</t>
  </si>
  <si>
    <t>Demontáž potrubia z kameninových rúr normálnych a kyselinovzdorných do DN 100,  -0,00982t</t>
  </si>
  <si>
    <t>1374028839</t>
  </si>
  <si>
    <t>49</t>
  </si>
  <si>
    <t>721171106</t>
  </si>
  <si>
    <t>Potrubie z PVC - U odpadové ležaté hrdlové D 50 x1, 8</t>
  </si>
  <si>
    <t>85969759</t>
  </si>
  <si>
    <t>50</t>
  </si>
  <si>
    <t>721172387</t>
  </si>
  <si>
    <t>Montáž vetracej hlavice pre HT potrubie DN 50</t>
  </si>
  <si>
    <t>102461686</t>
  </si>
  <si>
    <t>51</t>
  </si>
  <si>
    <t>110193</t>
  </si>
  <si>
    <t>HL905 privzdušňovacia hlavica - podomietková verzia</t>
  </si>
  <si>
    <t>-543580096</t>
  </si>
  <si>
    <t>52</t>
  </si>
  <si>
    <t>721173204</t>
  </si>
  <si>
    <t>Potrubie z PVC - U odpadné pripájacie D 40x1, 8</t>
  </si>
  <si>
    <t>2065878276</t>
  </si>
  <si>
    <t>53</t>
  </si>
  <si>
    <t>721173205</t>
  </si>
  <si>
    <t>Potrubie z PVC - U odpadné pripájacie D 50x1, 8</t>
  </si>
  <si>
    <t>-986473865</t>
  </si>
  <si>
    <t>54</t>
  </si>
  <si>
    <t>721180923r</t>
  </si>
  <si>
    <t>Spojovací materiál kolená, spojky, odbočky nad vymedzené množstvo (10 % z ceny)</t>
  </si>
  <si>
    <t>%</t>
  </si>
  <si>
    <t>804029227</t>
  </si>
  <si>
    <t>55</t>
  </si>
  <si>
    <t>721194104</t>
  </si>
  <si>
    <t>Zriadenie prípojky na potrubí vyvedenie a upevnenie odpadových výpustiek D 40x1, 8</t>
  </si>
  <si>
    <t>892879889</t>
  </si>
  <si>
    <t>56</t>
  </si>
  <si>
    <t>721194105</t>
  </si>
  <si>
    <t>Zriadenie prípojky na potrubí vyvedenie a upevnenie odpadových výpustiek D 50x1, 8</t>
  </si>
  <si>
    <t>1772395434</t>
  </si>
  <si>
    <t>57</t>
  </si>
  <si>
    <t>721213000</t>
  </si>
  <si>
    <t>Montáž podlahového vpustu DN 50</t>
  </si>
  <si>
    <t>-45859992</t>
  </si>
  <si>
    <t>58</t>
  </si>
  <si>
    <t>286630026000</t>
  </si>
  <si>
    <t>Podlahový vpust priebežná, odpad 50mm</t>
  </si>
  <si>
    <t>-2016035167</t>
  </si>
  <si>
    <t>722</t>
  </si>
  <si>
    <t>Zdravotechnika - vnútorný vodovod</t>
  </si>
  <si>
    <t>59</t>
  </si>
  <si>
    <t>722130801</t>
  </si>
  <si>
    <t>Demontáž potrubia z oceľových rúrok závitových do DN 25,  -0,00213t</t>
  </si>
  <si>
    <t>-469438053</t>
  </si>
  <si>
    <t>60</t>
  </si>
  <si>
    <t>722172602</t>
  </si>
  <si>
    <t>Potrubie z rúr REHAU, rúrka univerzálna RAUTITAN stabil DN 20,0x2,9 v kotúčoch (vrátane odbočiek, kolien, redukcií) alebo ekvivalent</t>
  </si>
  <si>
    <t>-1869219708</t>
  </si>
  <si>
    <t>61</t>
  </si>
  <si>
    <t>722220111</t>
  </si>
  <si>
    <t>Montáž armatúry závitovej s jedným závitom, nástenka pre výtokový ventil G 1/2</t>
  </si>
  <si>
    <t>1196991890</t>
  </si>
  <si>
    <t>62</t>
  </si>
  <si>
    <t>722220121</t>
  </si>
  <si>
    <t>Montáž armatúry závitovej s jedným závitom, nástenka pre batériu G 1/2</t>
  </si>
  <si>
    <t>pár</t>
  </si>
  <si>
    <t>-1518547794</t>
  </si>
  <si>
    <t>63</t>
  </si>
  <si>
    <t>286220049900</t>
  </si>
  <si>
    <t>Nástenka RADOPRESS D 20x1/2", PeX-Al-PeX systém, PIPELIFE</t>
  </si>
  <si>
    <t>21777190</t>
  </si>
  <si>
    <t>64</t>
  </si>
  <si>
    <t>198730021300</t>
  </si>
  <si>
    <t>Prechod s vnútorným závitom RAUTITAN RX, 20-Rp 1/2, červený bronz, REHAU</t>
  </si>
  <si>
    <t>-1832366403</t>
  </si>
  <si>
    <t>65</t>
  </si>
  <si>
    <t>722221015</t>
  </si>
  <si>
    <t>Montáž guľového kohúta závitového priameho pre vodu G 3/4</t>
  </si>
  <si>
    <t>-118514552</t>
  </si>
  <si>
    <t>66</t>
  </si>
  <si>
    <t>551110013800</t>
  </si>
  <si>
    <t>Guľový uzáver pre vodu Perfecta, 3/4" FF, páčka, niklovaná mosadz, IVAR</t>
  </si>
  <si>
    <t>-932075778</t>
  </si>
  <si>
    <t>67</t>
  </si>
  <si>
    <t>722231139r</t>
  </si>
  <si>
    <t>Montáž ostatných potrubných tvaroviek nad vymedzené množstvo (10 % z ceny)</t>
  </si>
  <si>
    <t>-1967318821</t>
  </si>
  <si>
    <t>68</t>
  </si>
  <si>
    <t>722290226</t>
  </si>
  <si>
    <t>Tlaková skúška vodovodného potrubia do DN 50</t>
  </si>
  <si>
    <t>1304094276</t>
  </si>
  <si>
    <t>69</t>
  </si>
  <si>
    <t>722290234</t>
  </si>
  <si>
    <t>Prepláchnutie a dezinfekcia vodovodného potrubia do DN 80</t>
  </si>
  <si>
    <t>-1331066730</t>
  </si>
  <si>
    <t>723</t>
  </si>
  <si>
    <t>Zdravotechnika - plynovod</t>
  </si>
  <si>
    <t>70</t>
  </si>
  <si>
    <t>723120202</t>
  </si>
  <si>
    <t>Potrubie z oceľových rúrok závitových čiernych spájaných zvarovaním - akosť 11 353.0 DN 15</t>
  </si>
  <si>
    <t>-1942305760</t>
  </si>
  <si>
    <t>71</t>
  </si>
  <si>
    <t>723190251</t>
  </si>
  <si>
    <t>Prípojka k strojom a zariadeniam vyvedenie a upevnenie plynov.výpustiek na potrubí DN15 s nástenkou</t>
  </si>
  <si>
    <t>-1886366090</t>
  </si>
  <si>
    <t>72</t>
  </si>
  <si>
    <t>723190901</t>
  </si>
  <si>
    <t>Oprava plynovodného potrubia uzatvorenie alebo otvorenie plynovodného potrubia pri opravách</t>
  </si>
  <si>
    <t>998429572</t>
  </si>
  <si>
    <t>73</t>
  </si>
  <si>
    <t>723190907</t>
  </si>
  <si>
    <t>Oprava plynovodného potrubia odvzdušnenie a napustenie potrubia</t>
  </si>
  <si>
    <t>876753379</t>
  </si>
  <si>
    <t>74</t>
  </si>
  <si>
    <t>723190909</t>
  </si>
  <si>
    <t>Oprava plynovodného potrubia neúradná tlaková skúška doterajšieho potrubia</t>
  </si>
  <si>
    <t>690980550</t>
  </si>
  <si>
    <t>75</t>
  </si>
  <si>
    <t>723190913</t>
  </si>
  <si>
    <t>Oprava plynovodného potrubia navarenie odbočky na potrubie DN15</t>
  </si>
  <si>
    <t>-899717092</t>
  </si>
  <si>
    <t>76</t>
  </si>
  <si>
    <t>723230101</t>
  </si>
  <si>
    <t>Montáž poistnej vsuvky G 1/2 FM s protipožiarnou armatúrou a vnútorným a vonkajším závitom</t>
  </si>
  <si>
    <t>-1923572307</t>
  </si>
  <si>
    <t>77</t>
  </si>
  <si>
    <t>551390000100</t>
  </si>
  <si>
    <t>Protipožiarna armatúra závitová Firebag 1/2"x1/2" FF, prevádzková poistka, pozinkovaná oceľ, IVAR</t>
  </si>
  <si>
    <t>-875128803</t>
  </si>
  <si>
    <t>725</t>
  </si>
  <si>
    <t>Zdravotechnika - zariaď. predmety</t>
  </si>
  <si>
    <t>78</t>
  </si>
  <si>
    <t>725310823</t>
  </si>
  <si>
    <t>Demontáž drezu jednodielneho bez výtokovej armatúry vstavanej v kuchynskej zostave,  -0,00920t</t>
  </si>
  <si>
    <t>súb.</t>
  </si>
  <si>
    <t>-1915917467</t>
  </si>
  <si>
    <t>79</t>
  </si>
  <si>
    <t>725329103</t>
  </si>
  <si>
    <t>Montáž kuchynských drezov dvojitých s dvoma drezmi, alebo okapovým drezom s rozmerom do 1110x510 mm, bez výtokových armatúr</t>
  </si>
  <si>
    <t>-30336740</t>
  </si>
  <si>
    <t>80</t>
  </si>
  <si>
    <t>552310001200</t>
  </si>
  <si>
    <t>Kuchynský drez nerezový Ohio 840x460 mm na zapustenie do dosky aj spodná montáž, hĺbka 220 mm, sifón, DEXTRADE</t>
  </si>
  <si>
    <t>1734884055</t>
  </si>
  <si>
    <t>81</t>
  </si>
  <si>
    <t>725819401</t>
  </si>
  <si>
    <t>Montáž ventilu rohového s pripojovacou rúrkou G 1/2</t>
  </si>
  <si>
    <t>-1409928757</t>
  </si>
  <si>
    <t>82</t>
  </si>
  <si>
    <t>551110007700</t>
  </si>
  <si>
    <t>Guľový uzáver pre vodu rohový, 1/2" FF, motýľ, séria 59, niklovaná mosadz, IVAR</t>
  </si>
  <si>
    <t>-1021626481</t>
  </si>
  <si>
    <t>83</t>
  </si>
  <si>
    <t>725820810</t>
  </si>
  <si>
    <t>Demontáž batérie drezovej, umývadlovej nástennej,  -0,0026t</t>
  </si>
  <si>
    <t>1388141244</t>
  </si>
  <si>
    <t>84</t>
  </si>
  <si>
    <t>725829601</t>
  </si>
  <si>
    <t>Montáž batérií umývadlových stojankových pákových alebo klasických</t>
  </si>
  <si>
    <t>633102367</t>
  </si>
  <si>
    <t>85</t>
  </si>
  <si>
    <t>5513006670</t>
  </si>
  <si>
    <t>Drezová batéria stojacia</t>
  </si>
  <si>
    <t>-228614126</t>
  </si>
  <si>
    <t>86</t>
  </si>
  <si>
    <t>725869313</t>
  </si>
  <si>
    <t>Montáž zápachovej uzávierky pre zariaďovacie predmety, drezovej do D 50 (pre dva drezy)</t>
  </si>
  <si>
    <t>1477439396</t>
  </si>
  <si>
    <t>87</t>
  </si>
  <si>
    <t>551620007500</t>
  </si>
  <si>
    <t>Zápachová uzávierka kolenová pre dvojdielne drezy, d 50 mm, G 1 1/2", vodorovný odtok, úsporný, s uhlovou hadicovou prípojkou, plast, GEBERIT</t>
  </si>
  <si>
    <t>964303825</t>
  </si>
  <si>
    <t>88</t>
  </si>
  <si>
    <t>725869323</t>
  </si>
  <si>
    <t>Montáž zápachovej uzávierky pre zariaďovacie predmety, pračkovej do D 50 (podomietkovej)</t>
  </si>
  <si>
    <t>1091224697</t>
  </si>
  <si>
    <t>89</t>
  </si>
  <si>
    <t>551620012900</t>
  </si>
  <si>
    <t>Zápachová uzávierka podomietková HL405, DN 40/50, umývačkový UP sifón, krytka nerez 180x100 mm, prítok/odtok vody R 1/2" vnútorný závit, s kolenom pre pripojenie hadice 3/4", PE</t>
  </si>
  <si>
    <t>-287768384</t>
  </si>
  <si>
    <t>763</t>
  </si>
  <si>
    <t>Konštrukcie - drevostavby</t>
  </si>
  <si>
    <t>90</t>
  </si>
  <si>
    <t>763135035</t>
  </si>
  <si>
    <t>Kazetový podhľad 600 x 600 mm, hrana A, konštrukcia viditeľná, doska biela</t>
  </si>
  <si>
    <t>164644106</t>
  </si>
  <si>
    <t>764</t>
  </si>
  <si>
    <t>Konštrukcie klampiarske</t>
  </si>
  <si>
    <t>91</t>
  </si>
  <si>
    <t>764410440</t>
  </si>
  <si>
    <t>Oplechovanie parapetov z pozinkovaného farbeného PZf plechu, vrátane rohov r.š. 250 mm</t>
  </si>
  <si>
    <t>131888404</t>
  </si>
  <si>
    <t>92</t>
  </si>
  <si>
    <t>764410850</t>
  </si>
  <si>
    <t>Demontáž oplechovania parapetov rš od 100 do 330 mm,  -0,00135t</t>
  </si>
  <si>
    <t>1202913484</t>
  </si>
  <si>
    <t>766</t>
  </si>
  <si>
    <t>Konštrukcie stolárske</t>
  </si>
  <si>
    <t>93</t>
  </si>
  <si>
    <t>766621400</t>
  </si>
  <si>
    <t>Montáž okien plastových s hydroizolačnými ISO páskami (exteriérová a interiérová)</t>
  </si>
  <si>
    <t>-660460499</t>
  </si>
  <si>
    <t>94</t>
  </si>
  <si>
    <t>283290006100</t>
  </si>
  <si>
    <t>Tesniaca fólia CX exteriér, š. 290 mm, dĺ. 30 m, pre tesnenie pripájacej škáry okenného rámu a muriva, polymér, ALLMEDIA</t>
  </si>
  <si>
    <t>-778377882</t>
  </si>
  <si>
    <t>95</t>
  </si>
  <si>
    <t>283290006200</t>
  </si>
  <si>
    <t>Tesniaca fólia CX interiér, š. 70 mm, dĺ. 30 m, pre tesnenie pripájacej škáry okenného rámu a muriva, polymér, ALLMEDIA</t>
  </si>
  <si>
    <t>-1838514318</t>
  </si>
  <si>
    <t>96</t>
  </si>
  <si>
    <t>766999001</t>
  </si>
  <si>
    <t>Plastové okno 850x3050mm</t>
  </si>
  <si>
    <t>-633789167</t>
  </si>
  <si>
    <t>97</t>
  </si>
  <si>
    <t>766999002</t>
  </si>
  <si>
    <t>Plastové okno 1200x1800mm</t>
  </si>
  <si>
    <t>-747571793</t>
  </si>
  <si>
    <t>98</t>
  </si>
  <si>
    <t>766641161</t>
  </si>
  <si>
    <t>Montáž zasklenných stien plastových, 1 m obvodu dverí</t>
  </si>
  <si>
    <t>1033799569</t>
  </si>
  <si>
    <t>766999101</t>
  </si>
  <si>
    <t>Plastová interierová zasklenná stena 3000x2100mm</t>
  </si>
  <si>
    <t>1834279369</t>
  </si>
  <si>
    <t>100</t>
  </si>
  <si>
    <t>766661422</t>
  </si>
  <si>
    <t>Montáž dverí drevených protipožiarných</t>
  </si>
  <si>
    <t>-1259624584</t>
  </si>
  <si>
    <t>101</t>
  </si>
  <si>
    <t>611720000100</t>
  </si>
  <si>
    <t>Dvere drevené plné, šírka 600-900 mm, štandard I. (El/EW30+K3)</t>
  </si>
  <si>
    <t>1699670846</t>
  </si>
  <si>
    <t>102</t>
  </si>
  <si>
    <t>766662112</t>
  </si>
  <si>
    <t>Montáž dverového krídla otočného jednokrídlového poldrážkového, do existujúcej zárubne, vrátane kovania</t>
  </si>
  <si>
    <t>-1577208256</t>
  </si>
  <si>
    <t>103</t>
  </si>
  <si>
    <t>549150000600</t>
  </si>
  <si>
    <t>Kľučka dverová 2x, 2x rozeta BB, FAB, nehrdzavejúca oceľ, povrch nerez brúsený, SAPELI</t>
  </si>
  <si>
    <t>-978140771</t>
  </si>
  <si>
    <t>104</t>
  </si>
  <si>
    <t>611610000400</t>
  </si>
  <si>
    <t>Dvere vnútorné jednokrídlové, šírka 600-900 mm, výplň papierová voština, povrch fólia M10, plné, SAPELI</t>
  </si>
  <si>
    <t>-1728715490</t>
  </si>
  <si>
    <t>105</t>
  </si>
  <si>
    <t>766694141</t>
  </si>
  <si>
    <t>Montáž parapetnej dosky plastovej šírky do 300 mm, dĺžky do 1000 mm</t>
  </si>
  <si>
    <t>-1240488105</t>
  </si>
  <si>
    <t>106</t>
  </si>
  <si>
    <t>766694142</t>
  </si>
  <si>
    <t>Montáž parapetnej dosky plastovej šírky do 300 mm, dĺžky 1000-1600 mm</t>
  </si>
  <si>
    <t>-1395065992</t>
  </si>
  <si>
    <t>107</t>
  </si>
  <si>
    <t>611560000400</t>
  </si>
  <si>
    <t>Parapetná doska plastová, šírka 300 mm, komôrková vnútorná, zlatý dub, mramor, mahagon, svetlý buk, orech, WINK TRADE</t>
  </si>
  <si>
    <t>-947277889</t>
  </si>
  <si>
    <t>108</t>
  </si>
  <si>
    <t>766694980</t>
  </si>
  <si>
    <t>Demontáž parapetnej dosky drevenej šírky do 300 mm, dĺžky do 1600 mm, -0,003t</t>
  </si>
  <si>
    <t>-1843756969</t>
  </si>
  <si>
    <t>109</t>
  </si>
  <si>
    <t>766702111</t>
  </si>
  <si>
    <t>Montáž zárubní obložkových pre dvere jednokrídlové</t>
  </si>
  <si>
    <t>-497003313</t>
  </si>
  <si>
    <t>110</t>
  </si>
  <si>
    <t>611810000700</t>
  </si>
  <si>
    <t>Zárubňa vnútorná obložková PRAKTIK, šírka 600-900 mm, výška1970 mm, DTD doska, povrch fólia, pre stenu hrúbky 60-170 mm, pre jednokrídlové dvere, SAPELI</t>
  </si>
  <si>
    <t>988410721</t>
  </si>
  <si>
    <t>771</t>
  </si>
  <si>
    <t>Podlahy z dlaždíc</t>
  </si>
  <si>
    <t>111</t>
  </si>
  <si>
    <t>771575109</t>
  </si>
  <si>
    <t>Montáž podláh z dlaždíc keramických do tmelu vr. soklíkov</t>
  </si>
  <si>
    <t>CS CENEKON 2016 02</t>
  </si>
  <si>
    <t>-1554451206</t>
  </si>
  <si>
    <t>112</t>
  </si>
  <si>
    <t>5976455002</t>
  </si>
  <si>
    <t xml:space="preserve">Dlaždice keramické s protišmykovým povrchom líca úprava </t>
  </si>
  <si>
    <t>1983199846</t>
  </si>
  <si>
    <t>113</t>
  </si>
  <si>
    <t>5856111950</t>
  </si>
  <si>
    <t>Škárovacia hmota CERESIT CE 33</t>
  </si>
  <si>
    <t>-723047348</t>
  </si>
  <si>
    <t>114</t>
  </si>
  <si>
    <t>5859482693</t>
  </si>
  <si>
    <t xml:space="preserve">Lepidlo na obklady a dlažby </t>
  </si>
  <si>
    <t>-1321666631</t>
  </si>
  <si>
    <t>776</t>
  </si>
  <si>
    <t>Podlahy povlakové</t>
  </si>
  <si>
    <t>115</t>
  </si>
  <si>
    <t>776511820</t>
  </si>
  <si>
    <t>Odstránenie povlakových podláh z nášľapnej plochy lepených s podložkou,  -0,00100t</t>
  </si>
  <si>
    <t>-966499362</t>
  </si>
  <si>
    <t>116</t>
  </si>
  <si>
    <t>776541100</t>
  </si>
  <si>
    <t>Lepenie povlakových podláh PVC heterogénnych v pásoch vr. soklíkov</t>
  </si>
  <si>
    <t>-1788941210</t>
  </si>
  <si>
    <t>117</t>
  </si>
  <si>
    <t>284110000100</t>
  </si>
  <si>
    <t>Podlaha PVC hrúbka 2 mm, trieda záťaže 34/43, TARKETT</t>
  </si>
  <si>
    <t>-372742569</t>
  </si>
  <si>
    <t>781</t>
  </si>
  <si>
    <t>Dokončovacie práce a obklady</t>
  </si>
  <si>
    <t>118</t>
  </si>
  <si>
    <t>781445062</t>
  </si>
  <si>
    <t>Montáž obkladov stien z obkladačiek hutných, keramických do tmelu</t>
  </si>
  <si>
    <t>-1522564069</t>
  </si>
  <si>
    <t>119</t>
  </si>
  <si>
    <t>5976559000</t>
  </si>
  <si>
    <t>Obkladačky keramické glazované hladké</t>
  </si>
  <si>
    <t>1832794806</t>
  </si>
  <si>
    <t>120</t>
  </si>
  <si>
    <t>5856111950.1</t>
  </si>
  <si>
    <t>CERESIT škárovacia hmota CE 33</t>
  </si>
  <si>
    <t>-1811530437</t>
  </si>
  <si>
    <t>121</t>
  </si>
  <si>
    <t>5858400020</t>
  </si>
  <si>
    <t>Lepidlo na obklady a dlažby</t>
  </si>
  <si>
    <t>-1373139589</t>
  </si>
  <si>
    <t>783</t>
  </si>
  <si>
    <t>Dokončovacie práce - nátery</t>
  </si>
  <si>
    <t>122</t>
  </si>
  <si>
    <t>783424340</t>
  </si>
  <si>
    <t>Nátery kovového potrubia syntetické farby do DN 50 mm dvojnásobné 1x email a základný náter</t>
  </si>
  <si>
    <t>1304971822</t>
  </si>
  <si>
    <t>784</t>
  </si>
  <si>
    <t>Dokončovacie práce - maľby</t>
  </si>
  <si>
    <t>123</t>
  </si>
  <si>
    <t>784410100</t>
  </si>
  <si>
    <t>Penetrovanie jednonásobné jemnozrnných podkladov výšky do 3, 80 m</t>
  </si>
  <si>
    <t>490433141</t>
  </si>
  <si>
    <t>124</t>
  </si>
  <si>
    <t>784452472</t>
  </si>
  <si>
    <t xml:space="preserve">Maľby z maliarskych zmesí Primalex, Farmal, ručne nanášané tónované s bielym stropom dvojnásobné na jemnozrnný podklad výšky do 3, 80 m   </t>
  </si>
  <si>
    <t>CS Cenekon 2013 02</t>
  </si>
  <si>
    <t>1168339259</t>
  </si>
  <si>
    <t>795</t>
  </si>
  <si>
    <t>Lokálne kúrenie</t>
  </si>
  <si>
    <t>125</t>
  </si>
  <si>
    <t>795121405</t>
  </si>
  <si>
    <t>Demontáž kachľovej pece na drevo</t>
  </si>
  <si>
    <t>148513128</t>
  </si>
  <si>
    <t>Práce a dodávky M</t>
  </si>
  <si>
    <t>21-M</t>
  </si>
  <si>
    <t>Elektromontáže</t>
  </si>
  <si>
    <t>126</t>
  </si>
  <si>
    <t>210110001</t>
  </si>
  <si>
    <t>Spínač - nástenný pre prostredie obyčajné alebo vlhké vrátane zapojenia</t>
  </si>
  <si>
    <t>1819298696</t>
  </si>
  <si>
    <t>127</t>
  </si>
  <si>
    <t>345340003000</t>
  </si>
  <si>
    <t>Spínač + ramček</t>
  </si>
  <si>
    <t>128</t>
  </si>
  <si>
    <t>1098910398</t>
  </si>
  <si>
    <t>210111031</t>
  </si>
  <si>
    <t xml:space="preserve">Montáž zásuvky </t>
  </si>
  <si>
    <t>901262604</t>
  </si>
  <si>
    <t>129</t>
  </si>
  <si>
    <t>345510005600</t>
  </si>
  <si>
    <t>Zásuvka</t>
  </si>
  <si>
    <t>-1746468680</t>
  </si>
  <si>
    <t>130</t>
  </si>
  <si>
    <t>210111103</t>
  </si>
  <si>
    <t>Priemyslová zásuvka</t>
  </si>
  <si>
    <t>1264158367</t>
  </si>
  <si>
    <t>131</t>
  </si>
  <si>
    <t>345540002800</t>
  </si>
  <si>
    <t>Zásuvka nástenná priemyslová 4P 16A 400V IP44 CZ 1643</t>
  </si>
  <si>
    <t>1202347854</t>
  </si>
  <si>
    <t>132</t>
  </si>
  <si>
    <t>210203040</t>
  </si>
  <si>
    <t>Montáž a zapojenie stropného LED svietidla</t>
  </si>
  <si>
    <t>1890505751</t>
  </si>
  <si>
    <t>133</t>
  </si>
  <si>
    <t>348120001500</t>
  </si>
  <si>
    <t>LED svietidlo stropné</t>
  </si>
  <si>
    <t>947816132</t>
  </si>
  <si>
    <t>134</t>
  </si>
  <si>
    <t>210203051</t>
  </si>
  <si>
    <t>Montáž a zapojenie LED panelu 600x600 mm do kazetového stropu</t>
  </si>
  <si>
    <t>847471688</t>
  </si>
  <si>
    <t>135</t>
  </si>
  <si>
    <t>348130002400</t>
  </si>
  <si>
    <t>LED panel 600x600 mm studená biela 48W</t>
  </si>
  <si>
    <t>921450304</t>
  </si>
  <si>
    <t>136</t>
  </si>
  <si>
    <t>210800107</t>
  </si>
  <si>
    <t>Kábel medený uložený voľne CYKY 450/750 V 3x1,5</t>
  </si>
  <si>
    <t>-993281961</t>
  </si>
  <si>
    <t>137</t>
  </si>
  <si>
    <t>341110000700</t>
  </si>
  <si>
    <t>Kábel medený CYKY 3x1,5 mm2</t>
  </si>
  <si>
    <t>-786304285</t>
  </si>
  <si>
    <t>138</t>
  </si>
  <si>
    <t>210800108</t>
  </si>
  <si>
    <t>Kábel medený uložený voľne CYKY 450/750 V 3x2,5</t>
  </si>
  <si>
    <t>-2119435120</t>
  </si>
  <si>
    <t>139</t>
  </si>
  <si>
    <t>341110000800</t>
  </si>
  <si>
    <t>Kábel medený CYKY 3x2,5 mm2</t>
  </si>
  <si>
    <t>-1239052229</t>
  </si>
  <si>
    <t>140</t>
  </si>
  <si>
    <t>210800122</t>
  </si>
  <si>
    <t>Kábel medený uložený voľne CYKY 450/750 V 5x6</t>
  </si>
  <si>
    <t>-1909646920</t>
  </si>
  <si>
    <t>141</t>
  </si>
  <si>
    <t>341110002200</t>
  </si>
  <si>
    <t>Kábel medený CYKY 5x6 mm2</t>
  </si>
  <si>
    <t>345744897</t>
  </si>
  <si>
    <t>23-M</t>
  </si>
  <si>
    <t>Montáže potrubia</t>
  </si>
  <si>
    <t>142</t>
  </si>
  <si>
    <t>230180065</t>
  </si>
  <si>
    <t>Montáž rúrových dielov PE, PP D20</t>
  </si>
  <si>
    <t>-1233804203</t>
  </si>
  <si>
    <t>143</t>
  </si>
  <si>
    <t>1627422r</t>
  </si>
  <si>
    <t>Prechodka PE z polyetylenu na oceľ D 20x1" vonk.závit</t>
  </si>
  <si>
    <t>256</t>
  </si>
  <si>
    <t>1116586154</t>
  </si>
  <si>
    <t>144</t>
  </si>
  <si>
    <t>MV</t>
  </si>
  <si>
    <t>Murárske výpomoci</t>
  </si>
  <si>
    <t>-789551931</t>
  </si>
  <si>
    <t>95-M</t>
  </si>
  <si>
    <t>Revízie</t>
  </si>
  <si>
    <t>145</t>
  </si>
  <si>
    <t>950506027</t>
  </si>
  <si>
    <t>Domové plynovody opakov.tlak.sk.dom.plynovod.kontrola plynovodu pred natlak.plynovod do DN 50 do 20m</t>
  </si>
  <si>
    <t>úsek</t>
  </si>
  <si>
    <t>1741798182</t>
  </si>
  <si>
    <t>146</t>
  </si>
  <si>
    <t>950506320</t>
  </si>
  <si>
    <t>Opakovaná tlaková skúška plynovodu vykonanie tlakovej skúšky plynovodu nízkotlakového</t>
  </si>
  <si>
    <t>-1799372223</t>
  </si>
  <si>
    <t>147</t>
  </si>
  <si>
    <t>HZS-0010</t>
  </si>
  <si>
    <t>hod</t>
  </si>
  <si>
    <t>1895500069</t>
  </si>
  <si>
    <t>OST</t>
  </si>
  <si>
    <t>Ostatné</t>
  </si>
  <si>
    <t>148</t>
  </si>
  <si>
    <t>HZS-0051</t>
  </si>
  <si>
    <t>Príprava systému ku komplexnému vyskúšaniu</t>
  </si>
  <si>
    <t>262144</t>
  </si>
  <si>
    <t>1723831829</t>
  </si>
  <si>
    <t>149</t>
  </si>
  <si>
    <t>HZS-0080</t>
  </si>
  <si>
    <t>Tlaková skúška - plyn</t>
  </si>
  <si>
    <t>-1351158710</t>
  </si>
  <si>
    <t>HZS</t>
  </si>
  <si>
    <t>Hodinové zúčtovacie sadzby</t>
  </si>
  <si>
    <t>150</t>
  </si>
  <si>
    <t>HZS000111</t>
  </si>
  <si>
    <t>Demontáž pôvodnej elektroinštalácie</t>
  </si>
  <si>
    <t>512</t>
  </si>
  <si>
    <t>1758552153</t>
  </si>
  <si>
    <t>151</t>
  </si>
  <si>
    <t>HZS000112</t>
  </si>
  <si>
    <t>Sekacie práce elektorinštalácie</t>
  </si>
  <si>
    <t>-1426568382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</si>
</sst>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2" fillId="0" borderId="19" xfId="0" applyNumberFormat="1" applyFont="1" applyBorder="1" applyAlignment="1">
      <alignment vertical="center"/>
    </xf>
    <xf numFmtId="4" fontId="22" fillId="0" borderId="20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4" fontId="22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23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3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6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6" fillId="5" borderId="0" xfId="0" applyFont="1" applyFill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 applyProtection="1">
      <alignment horizontal="center" vertical="center" wrapText="1"/>
      <protection locked="0"/>
    </xf>
    <xf numFmtId="0" fontId="16" fillId="5" borderId="18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167" fontId="18" fillId="0" borderId="0" xfId="0" applyNumberFormat="1" applyFont="1" applyAlignment="1"/>
    <xf numFmtId="166" fontId="25" fillId="0" borderId="12" xfId="0" applyNumberFormat="1" applyFont="1" applyBorder="1" applyAlignment="1"/>
    <xf numFmtId="166" fontId="25" fillId="0" borderId="13" xfId="0" applyNumberFormat="1" applyFont="1" applyBorder="1" applyAlignment="1"/>
    <xf numFmtId="167" fontId="14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167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6" fillId="0" borderId="22" xfId="0" applyFont="1" applyBorder="1" applyAlignment="1" applyProtection="1">
      <alignment horizontal="center" vertical="center"/>
      <protection locked="0"/>
    </xf>
    <xf numFmtId="49" fontId="26" fillId="0" borderId="22" xfId="0" applyNumberFormat="1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167" fontId="26" fillId="0" borderId="22" xfId="0" applyNumberFormat="1" applyFont="1" applyBorder="1" applyAlignment="1" applyProtection="1">
      <alignment vertical="center"/>
      <protection locked="0"/>
    </xf>
    <xf numFmtId="167" fontId="26" fillId="3" borderId="22" xfId="0" applyNumberFormat="1" applyFont="1" applyFill="1" applyBorder="1" applyAlignment="1" applyProtection="1">
      <alignment vertical="center"/>
      <protection locked="0"/>
    </xf>
    <xf numFmtId="0" fontId="26" fillId="0" borderId="3" xfId="0" applyFont="1" applyBorder="1" applyAlignment="1">
      <alignment vertical="center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1" fillId="3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left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right" vertical="center"/>
    </xf>
    <xf numFmtId="0" fontId="16" fillId="5" borderId="8" xfId="0" applyFont="1" applyFill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opLeftCell="A49" workbookViewId="0"/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 ht="10.199999999999999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1:74" ht="36.9" customHeight="1">
      <c r="AR2" s="168" t="s">
        <v>5</v>
      </c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S2" s="12" t="s">
        <v>6</v>
      </c>
      <c r="BT2" s="12" t="s">
        <v>7</v>
      </c>
    </row>
    <row r="3" spans="1:74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7</v>
      </c>
    </row>
    <row r="4" spans="1:74" ht="24.9" customHeight="1">
      <c r="B4" s="15"/>
      <c r="D4" s="16" t="s">
        <v>8</v>
      </c>
      <c r="AR4" s="15"/>
      <c r="AS4" s="17" t="s">
        <v>9</v>
      </c>
      <c r="BE4" s="18" t="s">
        <v>10</v>
      </c>
      <c r="BS4" s="12" t="s">
        <v>6</v>
      </c>
    </row>
    <row r="5" spans="1:74" ht="12" customHeight="1">
      <c r="B5" s="15"/>
      <c r="D5" s="19" t="s">
        <v>11</v>
      </c>
      <c r="K5" s="189" t="s">
        <v>12</v>
      </c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R5" s="15"/>
      <c r="BE5" s="160" t="s">
        <v>13</v>
      </c>
      <c r="BS5" s="12" t="s">
        <v>6</v>
      </c>
    </row>
    <row r="6" spans="1:74" ht="36.9" customHeight="1">
      <c r="B6" s="15"/>
      <c r="D6" s="20" t="s">
        <v>14</v>
      </c>
      <c r="K6" s="190" t="s">
        <v>15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R6" s="15"/>
      <c r="BE6" s="161"/>
      <c r="BS6" s="12" t="s">
        <v>6</v>
      </c>
    </row>
    <row r="7" spans="1:74" ht="12" customHeight="1">
      <c r="B7" s="15"/>
      <c r="D7" s="21" t="s">
        <v>16</v>
      </c>
      <c r="K7" s="12" t="s">
        <v>1</v>
      </c>
      <c r="AK7" s="21" t="s">
        <v>17</v>
      </c>
      <c r="AN7" s="12" t="s">
        <v>1</v>
      </c>
      <c r="AR7" s="15"/>
      <c r="BE7" s="161"/>
      <c r="BS7" s="12" t="s">
        <v>6</v>
      </c>
    </row>
    <row r="8" spans="1:74" ht="12" customHeight="1">
      <c r="B8" s="15"/>
      <c r="D8" s="21" t="s">
        <v>18</v>
      </c>
      <c r="K8" s="12" t="s">
        <v>19</v>
      </c>
      <c r="AK8" s="21" t="s">
        <v>20</v>
      </c>
      <c r="AN8" s="22" t="s">
        <v>21</v>
      </c>
      <c r="AR8" s="15"/>
      <c r="BE8" s="161"/>
      <c r="BS8" s="12" t="s">
        <v>6</v>
      </c>
    </row>
    <row r="9" spans="1:74" ht="14.4" customHeight="1">
      <c r="B9" s="15"/>
      <c r="AR9" s="15"/>
      <c r="BE9" s="161"/>
      <c r="BS9" s="12" t="s">
        <v>6</v>
      </c>
    </row>
    <row r="10" spans="1:74" ht="12" customHeight="1">
      <c r="B10" s="15"/>
      <c r="D10" s="21" t="s">
        <v>22</v>
      </c>
      <c r="AK10" s="21" t="s">
        <v>23</v>
      </c>
      <c r="AN10" s="12" t="s">
        <v>1</v>
      </c>
      <c r="AR10" s="15"/>
      <c r="BE10" s="161"/>
      <c r="BS10" s="12" t="s">
        <v>6</v>
      </c>
    </row>
    <row r="11" spans="1:74" ht="18.45" customHeight="1">
      <c r="B11" s="15"/>
      <c r="E11" s="12" t="s">
        <v>19</v>
      </c>
      <c r="AK11" s="21" t="s">
        <v>24</v>
      </c>
      <c r="AN11" s="12" t="s">
        <v>1</v>
      </c>
      <c r="AR11" s="15"/>
      <c r="BE11" s="161"/>
      <c r="BS11" s="12" t="s">
        <v>6</v>
      </c>
    </row>
    <row r="12" spans="1:74" ht="6.9" customHeight="1">
      <c r="B12" s="15"/>
      <c r="AR12" s="15"/>
      <c r="BE12" s="161"/>
      <c r="BS12" s="12" t="s">
        <v>6</v>
      </c>
    </row>
    <row r="13" spans="1:74" ht="12" customHeight="1">
      <c r="B13" s="15"/>
      <c r="D13" s="21" t="s">
        <v>25</v>
      </c>
      <c r="AK13" s="21" t="s">
        <v>23</v>
      </c>
      <c r="AN13" s="23" t="s">
        <v>26</v>
      </c>
      <c r="AR13" s="15"/>
      <c r="BE13" s="161"/>
      <c r="BS13" s="12" t="s">
        <v>6</v>
      </c>
    </row>
    <row r="14" spans="1:74" ht="10.199999999999999">
      <c r="B14" s="15"/>
      <c r="E14" s="191" t="s">
        <v>26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21" t="s">
        <v>24</v>
      </c>
      <c r="AN14" s="23" t="s">
        <v>26</v>
      </c>
      <c r="AR14" s="15"/>
      <c r="BE14" s="161"/>
      <c r="BS14" s="12" t="s">
        <v>6</v>
      </c>
    </row>
    <row r="15" spans="1:74" ht="6.9" customHeight="1">
      <c r="B15" s="15"/>
      <c r="AR15" s="15"/>
      <c r="BE15" s="161"/>
      <c r="BS15" s="12" t="s">
        <v>3</v>
      </c>
    </row>
    <row r="16" spans="1:74" ht="12" customHeight="1">
      <c r="B16" s="15"/>
      <c r="D16" s="21" t="s">
        <v>27</v>
      </c>
      <c r="AK16" s="21" t="s">
        <v>23</v>
      </c>
      <c r="AN16" s="12" t="s">
        <v>1</v>
      </c>
      <c r="AR16" s="15"/>
      <c r="BE16" s="161"/>
      <c r="BS16" s="12" t="s">
        <v>3</v>
      </c>
    </row>
    <row r="17" spans="2:71" ht="18.45" customHeight="1">
      <c r="B17" s="15"/>
      <c r="E17" s="12" t="s">
        <v>19</v>
      </c>
      <c r="AK17" s="21" t="s">
        <v>24</v>
      </c>
      <c r="AN17" s="12" t="s">
        <v>1</v>
      </c>
      <c r="AR17" s="15"/>
      <c r="BE17" s="161"/>
      <c r="BS17" s="12" t="s">
        <v>28</v>
      </c>
    </row>
    <row r="18" spans="2:71" ht="6.9" customHeight="1">
      <c r="B18" s="15"/>
      <c r="AR18" s="15"/>
      <c r="BE18" s="161"/>
      <c r="BS18" s="12" t="s">
        <v>29</v>
      </c>
    </row>
    <row r="19" spans="2:71" ht="12" customHeight="1">
      <c r="B19" s="15"/>
      <c r="D19" s="21" t="s">
        <v>30</v>
      </c>
      <c r="AK19" s="21" t="s">
        <v>23</v>
      </c>
      <c r="AN19" s="12" t="s">
        <v>1</v>
      </c>
      <c r="AR19" s="15"/>
      <c r="BE19" s="161"/>
      <c r="BS19" s="12" t="s">
        <v>29</v>
      </c>
    </row>
    <row r="20" spans="2:71" ht="18.45" customHeight="1">
      <c r="B20" s="15"/>
      <c r="E20" s="12" t="s">
        <v>19</v>
      </c>
      <c r="AK20" s="21" t="s">
        <v>24</v>
      </c>
      <c r="AN20" s="12" t="s">
        <v>1</v>
      </c>
      <c r="AR20" s="15"/>
      <c r="BE20" s="161"/>
      <c r="BS20" s="12" t="s">
        <v>28</v>
      </c>
    </row>
    <row r="21" spans="2:71" ht="6.9" customHeight="1">
      <c r="B21" s="15"/>
      <c r="AR21" s="15"/>
      <c r="BE21" s="161"/>
    </row>
    <row r="22" spans="2:71" ht="12" customHeight="1">
      <c r="B22" s="15"/>
      <c r="D22" s="21" t="s">
        <v>31</v>
      </c>
      <c r="AR22" s="15"/>
      <c r="BE22" s="161"/>
    </row>
    <row r="23" spans="2:71" ht="16.5" customHeight="1">
      <c r="B23" s="15"/>
      <c r="E23" s="193" t="s">
        <v>1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R23" s="15"/>
      <c r="BE23" s="161"/>
    </row>
    <row r="24" spans="2:71" ht="6.9" customHeight="1">
      <c r="B24" s="15"/>
      <c r="AR24" s="15"/>
      <c r="BE24" s="161"/>
    </row>
    <row r="25" spans="2:71" ht="6.9" customHeight="1">
      <c r="B25" s="1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5"/>
      <c r="BE25" s="161"/>
    </row>
    <row r="26" spans="2:71" s="1" customFormat="1" ht="25.95" customHeight="1">
      <c r="B26" s="26"/>
      <c r="D26" s="27" t="s">
        <v>32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62">
        <f>ROUND(AG54,2)</f>
        <v>0</v>
      </c>
      <c r="AL26" s="163"/>
      <c r="AM26" s="163"/>
      <c r="AN26" s="163"/>
      <c r="AO26" s="163"/>
      <c r="AR26" s="26"/>
      <c r="BE26" s="161"/>
    </row>
    <row r="27" spans="2:71" s="1" customFormat="1" ht="6.9" customHeight="1">
      <c r="B27" s="26"/>
      <c r="AR27" s="26"/>
      <c r="BE27" s="161"/>
    </row>
    <row r="28" spans="2:71" s="1" customFormat="1" ht="10.199999999999999">
      <c r="B28" s="26"/>
      <c r="L28" s="194" t="s">
        <v>33</v>
      </c>
      <c r="M28" s="194"/>
      <c r="N28" s="194"/>
      <c r="O28" s="194"/>
      <c r="P28" s="194"/>
      <c r="W28" s="194" t="s">
        <v>34</v>
      </c>
      <c r="X28" s="194"/>
      <c r="Y28" s="194"/>
      <c r="Z28" s="194"/>
      <c r="AA28" s="194"/>
      <c r="AB28" s="194"/>
      <c r="AC28" s="194"/>
      <c r="AD28" s="194"/>
      <c r="AE28" s="194"/>
      <c r="AK28" s="194" t="s">
        <v>35</v>
      </c>
      <c r="AL28" s="194"/>
      <c r="AM28" s="194"/>
      <c r="AN28" s="194"/>
      <c r="AO28" s="194"/>
      <c r="AR28" s="26"/>
      <c r="BE28" s="161"/>
    </row>
    <row r="29" spans="2:71" s="2" customFormat="1" ht="14.4" customHeight="1">
      <c r="B29" s="30"/>
      <c r="D29" s="21" t="s">
        <v>36</v>
      </c>
      <c r="F29" s="21" t="s">
        <v>37</v>
      </c>
      <c r="L29" s="195">
        <v>0.2</v>
      </c>
      <c r="M29" s="159"/>
      <c r="N29" s="159"/>
      <c r="O29" s="159"/>
      <c r="P29" s="159"/>
      <c r="W29" s="158">
        <f>ROUND(AZ54, 2)</f>
        <v>0</v>
      </c>
      <c r="X29" s="159"/>
      <c r="Y29" s="159"/>
      <c r="Z29" s="159"/>
      <c r="AA29" s="159"/>
      <c r="AB29" s="159"/>
      <c r="AC29" s="159"/>
      <c r="AD29" s="159"/>
      <c r="AE29" s="159"/>
      <c r="AK29" s="158">
        <f>ROUND(AV54, 2)</f>
        <v>0</v>
      </c>
      <c r="AL29" s="159"/>
      <c r="AM29" s="159"/>
      <c r="AN29" s="159"/>
      <c r="AO29" s="159"/>
      <c r="AR29" s="30"/>
      <c r="BE29" s="161"/>
    </row>
    <row r="30" spans="2:71" s="2" customFormat="1" ht="14.4" customHeight="1">
      <c r="B30" s="30"/>
      <c r="F30" s="21" t="s">
        <v>38</v>
      </c>
      <c r="L30" s="195">
        <v>0.2</v>
      </c>
      <c r="M30" s="159"/>
      <c r="N30" s="159"/>
      <c r="O30" s="159"/>
      <c r="P30" s="159"/>
      <c r="W30" s="158">
        <f>ROUND(BA54, 2)</f>
        <v>0</v>
      </c>
      <c r="X30" s="159"/>
      <c r="Y30" s="159"/>
      <c r="Z30" s="159"/>
      <c r="AA30" s="159"/>
      <c r="AB30" s="159"/>
      <c r="AC30" s="159"/>
      <c r="AD30" s="159"/>
      <c r="AE30" s="159"/>
      <c r="AK30" s="158">
        <f>ROUND(AW54, 2)</f>
        <v>0</v>
      </c>
      <c r="AL30" s="159"/>
      <c r="AM30" s="159"/>
      <c r="AN30" s="159"/>
      <c r="AO30" s="159"/>
      <c r="AR30" s="30"/>
      <c r="BE30" s="161"/>
    </row>
    <row r="31" spans="2:71" s="2" customFormat="1" ht="14.4" hidden="1" customHeight="1">
      <c r="B31" s="30"/>
      <c r="F31" s="21" t="s">
        <v>39</v>
      </c>
      <c r="L31" s="195">
        <v>0.2</v>
      </c>
      <c r="M31" s="159"/>
      <c r="N31" s="159"/>
      <c r="O31" s="159"/>
      <c r="P31" s="159"/>
      <c r="W31" s="158">
        <f>ROUND(BB54, 2)</f>
        <v>0</v>
      </c>
      <c r="X31" s="159"/>
      <c r="Y31" s="159"/>
      <c r="Z31" s="159"/>
      <c r="AA31" s="159"/>
      <c r="AB31" s="159"/>
      <c r="AC31" s="159"/>
      <c r="AD31" s="159"/>
      <c r="AE31" s="159"/>
      <c r="AK31" s="158">
        <v>0</v>
      </c>
      <c r="AL31" s="159"/>
      <c r="AM31" s="159"/>
      <c r="AN31" s="159"/>
      <c r="AO31" s="159"/>
      <c r="AR31" s="30"/>
      <c r="BE31" s="161"/>
    </row>
    <row r="32" spans="2:71" s="2" customFormat="1" ht="14.4" hidden="1" customHeight="1">
      <c r="B32" s="30"/>
      <c r="F32" s="21" t="s">
        <v>40</v>
      </c>
      <c r="L32" s="195">
        <v>0.2</v>
      </c>
      <c r="M32" s="159"/>
      <c r="N32" s="159"/>
      <c r="O32" s="159"/>
      <c r="P32" s="159"/>
      <c r="W32" s="158">
        <f>ROUND(BC54, 2)</f>
        <v>0</v>
      </c>
      <c r="X32" s="159"/>
      <c r="Y32" s="159"/>
      <c r="Z32" s="159"/>
      <c r="AA32" s="159"/>
      <c r="AB32" s="159"/>
      <c r="AC32" s="159"/>
      <c r="AD32" s="159"/>
      <c r="AE32" s="159"/>
      <c r="AK32" s="158">
        <v>0</v>
      </c>
      <c r="AL32" s="159"/>
      <c r="AM32" s="159"/>
      <c r="AN32" s="159"/>
      <c r="AO32" s="159"/>
      <c r="AR32" s="30"/>
      <c r="BE32" s="161"/>
    </row>
    <row r="33" spans="2:57" s="2" customFormat="1" ht="14.4" hidden="1" customHeight="1">
      <c r="B33" s="30"/>
      <c r="F33" s="21" t="s">
        <v>41</v>
      </c>
      <c r="L33" s="195">
        <v>0</v>
      </c>
      <c r="M33" s="159"/>
      <c r="N33" s="159"/>
      <c r="O33" s="159"/>
      <c r="P33" s="159"/>
      <c r="W33" s="158">
        <f>ROUND(BD54, 2)</f>
        <v>0</v>
      </c>
      <c r="X33" s="159"/>
      <c r="Y33" s="159"/>
      <c r="Z33" s="159"/>
      <c r="AA33" s="159"/>
      <c r="AB33" s="159"/>
      <c r="AC33" s="159"/>
      <c r="AD33" s="159"/>
      <c r="AE33" s="159"/>
      <c r="AK33" s="158">
        <v>0</v>
      </c>
      <c r="AL33" s="159"/>
      <c r="AM33" s="159"/>
      <c r="AN33" s="159"/>
      <c r="AO33" s="159"/>
      <c r="AR33" s="30"/>
      <c r="BE33" s="161"/>
    </row>
    <row r="34" spans="2:57" s="1" customFormat="1" ht="6.9" customHeight="1">
      <c r="B34" s="26"/>
      <c r="AR34" s="26"/>
      <c r="BE34" s="161"/>
    </row>
    <row r="35" spans="2:57" s="1" customFormat="1" ht="25.95" customHeight="1">
      <c r="B35" s="26"/>
      <c r="C35" s="31"/>
      <c r="D35" s="32" t="s">
        <v>42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43</v>
      </c>
      <c r="U35" s="33"/>
      <c r="V35" s="33"/>
      <c r="W35" s="33"/>
      <c r="X35" s="164" t="s">
        <v>44</v>
      </c>
      <c r="Y35" s="165"/>
      <c r="Z35" s="165"/>
      <c r="AA35" s="165"/>
      <c r="AB35" s="165"/>
      <c r="AC35" s="33"/>
      <c r="AD35" s="33"/>
      <c r="AE35" s="33"/>
      <c r="AF35" s="33"/>
      <c r="AG35" s="33"/>
      <c r="AH35" s="33"/>
      <c r="AI35" s="33"/>
      <c r="AJ35" s="33"/>
      <c r="AK35" s="166">
        <f>SUM(AK26:AK33)</f>
        <v>0</v>
      </c>
      <c r="AL35" s="165"/>
      <c r="AM35" s="165"/>
      <c r="AN35" s="165"/>
      <c r="AO35" s="167"/>
      <c r="AP35" s="31"/>
      <c r="AQ35" s="31"/>
      <c r="AR35" s="26"/>
    </row>
    <row r="36" spans="2:57" s="1" customFormat="1" ht="6.9" customHeight="1">
      <c r="B36" s="26"/>
      <c r="AR36" s="26"/>
    </row>
    <row r="37" spans="2:57" s="1" customFormat="1" ht="6.9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26"/>
    </row>
    <row r="41" spans="2:57" s="1" customFormat="1" ht="6.9" customHeight="1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26"/>
    </row>
    <row r="42" spans="2:57" s="1" customFormat="1" ht="24.9" customHeight="1">
      <c r="B42" s="26"/>
      <c r="C42" s="16" t="s">
        <v>45</v>
      </c>
      <c r="AR42" s="26"/>
    </row>
    <row r="43" spans="2:57" s="1" customFormat="1" ht="6.9" customHeight="1">
      <c r="B43" s="26"/>
      <c r="AR43" s="26"/>
    </row>
    <row r="44" spans="2:57" s="1" customFormat="1" ht="12" customHeight="1">
      <c r="B44" s="26"/>
      <c r="C44" s="21" t="s">
        <v>11</v>
      </c>
      <c r="L44" s="1" t="str">
        <f>K5</f>
        <v>M582</v>
      </c>
      <c r="AR44" s="26"/>
    </row>
    <row r="45" spans="2:57" s="3" customFormat="1" ht="36.9" customHeight="1">
      <c r="B45" s="39"/>
      <c r="C45" s="40" t="s">
        <v>14</v>
      </c>
      <c r="L45" s="172" t="str">
        <f>K6</f>
        <v>Rekonštrukcia kultúrneho domu Teriakovce</v>
      </c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R45" s="39"/>
    </row>
    <row r="46" spans="2:57" s="1" customFormat="1" ht="6.9" customHeight="1">
      <c r="B46" s="26"/>
      <c r="AR46" s="26"/>
    </row>
    <row r="47" spans="2:57" s="1" customFormat="1" ht="12" customHeight="1">
      <c r="B47" s="26"/>
      <c r="C47" s="21" t="s">
        <v>18</v>
      </c>
      <c r="L47" s="41" t="str">
        <f>IF(K8="","",K8)</f>
        <v xml:space="preserve"> </v>
      </c>
      <c r="AI47" s="21" t="s">
        <v>20</v>
      </c>
      <c r="AM47" s="174" t="str">
        <f>IF(AN8= "","",AN8)</f>
        <v>19. 8. 2019</v>
      </c>
      <c r="AN47" s="174"/>
      <c r="AR47" s="26"/>
    </row>
    <row r="48" spans="2:57" s="1" customFormat="1" ht="6.9" customHeight="1">
      <c r="B48" s="26"/>
      <c r="AR48" s="26"/>
    </row>
    <row r="49" spans="1:90" s="1" customFormat="1" ht="13.65" customHeight="1">
      <c r="B49" s="26"/>
      <c r="C49" s="21" t="s">
        <v>22</v>
      </c>
      <c r="L49" s="1" t="str">
        <f>IF(E11= "","",E11)</f>
        <v xml:space="preserve"> </v>
      </c>
      <c r="AI49" s="21" t="s">
        <v>27</v>
      </c>
      <c r="AM49" s="170" t="str">
        <f>IF(E17="","",E17)</f>
        <v xml:space="preserve"> </v>
      </c>
      <c r="AN49" s="171"/>
      <c r="AO49" s="171"/>
      <c r="AP49" s="171"/>
      <c r="AR49" s="26"/>
      <c r="AS49" s="175" t="s">
        <v>46</v>
      </c>
      <c r="AT49" s="176"/>
      <c r="AU49" s="43"/>
      <c r="AV49" s="43"/>
      <c r="AW49" s="43"/>
      <c r="AX49" s="43"/>
      <c r="AY49" s="43"/>
      <c r="AZ49" s="43"/>
      <c r="BA49" s="43"/>
      <c r="BB49" s="43"/>
      <c r="BC49" s="43"/>
      <c r="BD49" s="44"/>
    </row>
    <row r="50" spans="1:90" s="1" customFormat="1" ht="13.65" customHeight="1">
      <c r="B50" s="26"/>
      <c r="C50" s="21" t="s">
        <v>25</v>
      </c>
      <c r="L50" s="1" t="str">
        <f>IF(E14= "Vyplň údaj","",E14)</f>
        <v/>
      </c>
      <c r="AI50" s="21" t="s">
        <v>30</v>
      </c>
      <c r="AM50" s="170" t="str">
        <f>IF(E20="","",E20)</f>
        <v xml:space="preserve"> </v>
      </c>
      <c r="AN50" s="171"/>
      <c r="AO50" s="171"/>
      <c r="AP50" s="171"/>
      <c r="AR50" s="26"/>
      <c r="AS50" s="177"/>
      <c r="AT50" s="178"/>
      <c r="AU50" s="45"/>
      <c r="AV50" s="45"/>
      <c r="AW50" s="45"/>
      <c r="AX50" s="45"/>
      <c r="AY50" s="45"/>
      <c r="AZ50" s="45"/>
      <c r="BA50" s="45"/>
      <c r="BB50" s="45"/>
      <c r="BC50" s="45"/>
      <c r="BD50" s="46"/>
    </row>
    <row r="51" spans="1:90" s="1" customFormat="1" ht="10.8" customHeight="1">
      <c r="B51" s="26"/>
      <c r="AR51" s="26"/>
      <c r="AS51" s="177"/>
      <c r="AT51" s="178"/>
      <c r="AU51" s="45"/>
      <c r="AV51" s="45"/>
      <c r="AW51" s="45"/>
      <c r="AX51" s="45"/>
      <c r="AY51" s="45"/>
      <c r="AZ51" s="45"/>
      <c r="BA51" s="45"/>
      <c r="BB51" s="45"/>
      <c r="BC51" s="45"/>
      <c r="BD51" s="46"/>
    </row>
    <row r="52" spans="1:90" s="1" customFormat="1" ht="29.25" customHeight="1">
      <c r="B52" s="26"/>
      <c r="C52" s="179" t="s">
        <v>47</v>
      </c>
      <c r="D52" s="180"/>
      <c r="E52" s="180"/>
      <c r="F52" s="180"/>
      <c r="G52" s="180"/>
      <c r="H52" s="47"/>
      <c r="I52" s="181" t="s">
        <v>48</v>
      </c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2" t="s">
        <v>49</v>
      </c>
      <c r="AH52" s="180"/>
      <c r="AI52" s="180"/>
      <c r="AJ52" s="180"/>
      <c r="AK52" s="180"/>
      <c r="AL52" s="180"/>
      <c r="AM52" s="180"/>
      <c r="AN52" s="181" t="s">
        <v>50</v>
      </c>
      <c r="AO52" s="180"/>
      <c r="AP52" s="183"/>
      <c r="AQ52" s="48" t="s">
        <v>51</v>
      </c>
      <c r="AR52" s="26"/>
      <c r="AS52" s="49" t="s">
        <v>52</v>
      </c>
      <c r="AT52" s="50" t="s">
        <v>53</v>
      </c>
      <c r="AU52" s="50" t="s">
        <v>54</v>
      </c>
      <c r="AV52" s="50" t="s">
        <v>55</v>
      </c>
      <c r="AW52" s="50" t="s">
        <v>56</v>
      </c>
      <c r="AX52" s="50" t="s">
        <v>57</v>
      </c>
      <c r="AY52" s="50" t="s">
        <v>58</v>
      </c>
      <c r="AZ52" s="50" t="s">
        <v>59</v>
      </c>
      <c r="BA52" s="50" t="s">
        <v>60</v>
      </c>
      <c r="BB52" s="50" t="s">
        <v>61</v>
      </c>
      <c r="BC52" s="50" t="s">
        <v>62</v>
      </c>
      <c r="BD52" s="51" t="s">
        <v>63</v>
      </c>
    </row>
    <row r="53" spans="1:90" s="1" customFormat="1" ht="10.8" customHeight="1">
      <c r="B53" s="26"/>
      <c r="AR53" s="26"/>
      <c r="AS53" s="52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4"/>
    </row>
    <row r="54" spans="1:90" s="4" customFormat="1" ht="32.4" customHeight="1">
      <c r="B54" s="53"/>
      <c r="C54" s="54" t="s">
        <v>64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187">
        <f>ROUND(AG55,2)</f>
        <v>0</v>
      </c>
      <c r="AH54" s="187"/>
      <c r="AI54" s="187"/>
      <c r="AJ54" s="187"/>
      <c r="AK54" s="187"/>
      <c r="AL54" s="187"/>
      <c r="AM54" s="187"/>
      <c r="AN54" s="188">
        <f>SUM(AG54,AT54)</f>
        <v>0</v>
      </c>
      <c r="AO54" s="188"/>
      <c r="AP54" s="188"/>
      <c r="AQ54" s="57" t="s">
        <v>1</v>
      </c>
      <c r="AR54" s="53"/>
      <c r="AS54" s="58">
        <f>ROUND(AS55,2)</f>
        <v>0</v>
      </c>
      <c r="AT54" s="59">
        <f>ROUND(SUM(AV54:AW54),2)</f>
        <v>0</v>
      </c>
      <c r="AU54" s="60">
        <f>ROUND(AU55,5)</f>
        <v>0</v>
      </c>
      <c r="AV54" s="59">
        <f>ROUND(AZ54*L29,2)</f>
        <v>0</v>
      </c>
      <c r="AW54" s="59">
        <f>ROUND(BA54*L30,2)</f>
        <v>0</v>
      </c>
      <c r="AX54" s="59">
        <f>ROUND(BB54*L29,2)</f>
        <v>0</v>
      </c>
      <c r="AY54" s="59">
        <f>ROUND(BC54*L30,2)</f>
        <v>0</v>
      </c>
      <c r="AZ54" s="59">
        <f>ROUND(AZ55,2)</f>
        <v>0</v>
      </c>
      <c r="BA54" s="59">
        <f>ROUND(BA55,2)</f>
        <v>0</v>
      </c>
      <c r="BB54" s="59">
        <f>ROUND(BB55,2)</f>
        <v>0</v>
      </c>
      <c r="BC54" s="59">
        <f>ROUND(BC55,2)</f>
        <v>0</v>
      </c>
      <c r="BD54" s="61">
        <f>ROUND(BD55,2)</f>
        <v>0</v>
      </c>
      <c r="BS54" s="62" t="s">
        <v>65</v>
      </c>
      <c r="BT54" s="62" t="s">
        <v>66</v>
      </c>
      <c r="BV54" s="62" t="s">
        <v>67</v>
      </c>
      <c r="BW54" s="62" t="s">
        <v>4</v>
      </c>
      <c r="BX54" s="62" t="s">
        <v>68</v>
      </c>
      <c r="CL54" s="62" t="s">
        <v>1</v>
      </c>
    </row>
    <row r="55" spans="1:90" s="5" customFormat="1" ht="27" customHeight="1">
      <c r="A55" s="63" t="s">
        <v>69</v>
      </c>
      <c r="B55" s="64"/>
      <c r="C55" s="65"/>
      <c r="D55" s="186" t="s">
        <v>12</v>
      </c>
      <c r="E55" s="186"/>
      <c r="F55" s="186"/>
      <c r="G55" s="186"/>
      <c r="H55" s="186"/>
      <c r="I55" s="66"/>
      <c r="J55" s="186" t="s">
        <v>15</v>
      </c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4">
        <f>'M582 - Rekonštrukcia kult...'!J28</f>
        <v>0</v>
      </c>
      <c r="AH55" s="185"/>
      <c r="AI55" s="185"/>
      <c r="AJ55" s="185"/>
      <c r="AK55" s="185"/>
      <c r="AL55" s="185"/>
      <c r="AM55" s="185"/>
      <c r="AN55" s="184">
        <f>SUM(AG55,AT55)</f>
        <v>0</v>
      </c>
      <c r="AO55" s="185"/>
      <c r="AP55" s="185"/>
      <c r="AQ55" s="67" t="s">
        <v>70</v>
      </c>
      <c r="AR55" s="64"/>
      <c r="AS55" s="68">
        <v>0</v>
      </c>
      <c r="AT55" s="69">
        <f>ROUND(SUM(AV55:AW55),2)</f>
        <v>0</v>
      </c>
      <c r="AU55" s="70">
        <f>'M582 - Rekonštrukcia kult...'!P100</f>
        <v>0</v>
      </c>
      <c r="AV55" s="69">
        <f>'M582 - Rekonštrukcia kult...'!J31</f>
        <v>0</v>
      </c>
      <c r="AW55" s="69">
        <f>'M582 - Rekonštrukcia kult...'!J32</f>
        <v>0</v>
      </c>
      <c r="AX55" s="69">
        <f>'M582 - Rekonštrukcia kult...'!J33</f>
        <v>0</v>
      </c>
      <c r="AY55" s="69">
        <f>'M582 - Rekonštrukcia kult...'!J34</f>
        <v>0</v>
      </c>
      <c r="AZ55" s="69">
        <f>'M582 - Rekonštrukcia kult...'!F31</f>
        <v>0</v>
      </c>
      <c r="BA55" s="69">
        <f>'M582 - Rekonštrukcia kult...'!F32</f>
        <v>0</v>
      </c>
      <c r="BB55" s="69">
        <f>'M582 - Rekonštrukcia kult...'!F33</f>
        <v>0</v>
      </c>
      <c r="BC55" s="69">
        <f>'M582 - Rekonštrukcia kult...'!F34</f>
        <v>0</v>
      </c>
      <c r="BD55" s="71">
        <f>'M582 - Rekonštrukcia kult...'!F35</f>
        <v>0</v>
      </c>
      <c r="BT55" s="72" t="s">
        <v>71</v>
      </c>
      <c r="BU55" s="72" t="s">
        <v>72</v>
      </c>
      <c r="BV55" s="72" t="s">
        <v>67</v>
      </c>
      <c r="BW55" s="72" t="s">
        <v>4</v>
      </c>
      <c r="BX55" s="72" t="s">
        <v>68</v>
      </c>
      <c r="CL55" s="72" t="s">
        <v>1</v>
      </c>
    </row>
    <row r="56" spans="1:90" s="1" customFormat="1" ht="30" customHeight="1">
      <c r="B56" s="26"/>
      <c r="AR56" s="26"/>
    </row>
    <row r="57" spans="1:90" s="1" customFormat="1" ht="6.9" customHeight="1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26"/>
    </row>
  </sheetData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M582 - Rekonštrukcia kult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79"/>
  <sheetViews>
    <sheetView showGridLines="0" tabSelected="1" topLeftCell="A96" workbookViewId="0"/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100.85546875" customWidth="1"/>
    <col min="7" max="7" width="8.7109375" customWidth="1"/>
    <col min="8" max="8" width="11.140625" customWidth="1"/>
    <col min="9" max="9" width="14.140625" style="73" customWidth="1"/>
    <col min="10" max="10" width="23.42578125" customWidth="1"/>
    <col min="11" max="11" width="15.425781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56" ht="36.9" customHeight="1">
      <c r="L2" s="168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2" t="s">
        <v>4</v>
      </c>
      <c r="AZ2" s="74" t="s">
        <v>73</v>
      </c>
      <c r="BA2" s="74" t="s">
        <v>74</v>
      </c>
      <c r="BB2" s="74" t="s">
        <v>75</v>
      </c>
      <c r="BC2" s="74" t="s">
        <v>76</v>
      </c>
      <c r="BD2" s="74" t="s">
        <v>77</v>
      </c>
    </row>
    <row r="3" spans="2:56" ht="6.9" customHeight="1">
      <c r="B3" s="13"/>
      <c r="C3" s="14"/>
      <c r="D3" s="14"/>
      <c r="E3" s="14"/>
      <c r="F3" s="14"/>
      <c r="G3" s="14"/>
      <c r="H3" s="14"/>
      <c r="I3" s="75"/>
      <c r="J3" s="14"/>
      <c r="K3" s="14"/>
      <c r="L3" s="15"/>
      <c r="AT3" s="12" t="s">
        <v>66</v>
      </c>
      <c r="AZ3" s="74" t="s">
        <v>78</v>
      </c>
      <c r="BA3" s="74" t="s">
        <v>78</v>
      </c>
      <c r="BB3" s="74" t="s">
        <v>75</v>
      </c>
      <c r="BC3" s="74" t="s">
        <v>66</v>
      </c>
      <c r="BD3" s="74" t="s">
        <v>77</v>
      </c>
    </row>
    <row r="4" spans="2:56" ht="24.9" customHeight="1">
      <c r="B4" s="15"/>
      <c r="D4" s="16" t="s">
        <v>79</v>
      </c>
      <c r="L4" s="15"/>
      <c r="M4" s="17" t="s">
        <v>9</v>
      </c>
      <c r="AT4" s="12" t="s">
        <v>3</v>
      </c>
      <c r="AZ4" s="74" t="s">
        <v>80</v>
      </c>
      <c r="BA4" s="74" t="s">
        <v>81</v>
      </c>
      <c r="BB4" s="74" t="s">
        <v>75</v>
      </c>
      <c r="BC4" s="74" t="s">
        <v>66</v>
      </c>
      <c r="BD4" s="74" t="s">
        <v>77</v>
      </c>
    </row>
    <row r="5" spans="2:56" ht="6.9" customHeight="1">
      <c r="B5" s="15"/>
      <c r="L5" s="15"/>
      <c r="AZ5" s="74" t="s">
        <v>82</v>
      </c>
      <c r="BA5" s="74" t="s">
        <v>83</v>
      </c>
      <c r="BB5" s="74" t="s">
        <v>75</v>
      </c>
      <c r="BC5" s="74" t="s">
        <v>66</v>
      </c>
      <c r="BD5" s="74" t="s">
        <v>77</v>
      </c>
    </row>
    <row r="6" spans="2:56" s="1" customFormat="1" ht="12" customHeight="1">
      <c r="B6" s="26"/>
      <c r="D6" s="21" t="s">
        <v>14</v>
      </c>
      <c r="I6" s="76"/>
      <c r="L6" s="26"/>
      <c r="AZ6" s="74" t="s">
        <v>84</v>
      </c>
      <c r="BA6" s="74" t="s">
        <v>85</v>
      </c>
      <c r="BB6" s="74" t="s">
        <v>75</v>
      </c>
      <c r="BC6" s="74" t="s">
        <v>66</v>
      </c>
      <c r="BD6" s="74" t="s">
        <v>77</v>
      </c>
    </row>
    <row r="7" spans="2:56" s="1" customFormat="1" ht="36.9" customHeight="1">
      <c r="B7" s="26"/>
      <c r="E7" s="172" t="s">
        <v>15</v>
      </c>
      <c r="F7" s="171"/>
      <c r="G7" s="171"/>
      <c r="H7" s="171"/>
      <c r="I7" s="76"/>
      <c r="L7" s="26"/>
      <c r="AZ7" s="74" t="s">
        <v>86</v>
      </c>
      <c r="BA7" s="74" t="s">
        <v>87</v>
      </c>
      <c r="BB7" s="74" t="s">
        <v>1</v>
      </c>
      <c r="BC7" s="74" t="s">
        <v>66</v>
      </c>
      <c r="BD7" s="74" t="s">
        <v>77</v>
      </c>
    </row>
    <row r="8" spans="2:56" s="1" customFormat="1" ht="10.199999999999999">
      <c r="B8" s="26"/>
      <c r="I8" s="76"/>
      <c r="L8" s="26"/>
      <c r="AZ8" s="74" t="s">
        <v>88</v>
      </c>
      <c r="BA8" s="74" t="s">
        <v>89</v>
      </c>
      <c r="BB8" s="74" t="s">
        <v>75</v>
      </c>
      <c r="BC8" s="74" t="s">
        <v>66</v>
      </c>
      <c r="BD8" s="74" t="s">
        <v>77</v>
      </c>
    </row>
    <row r="9" spans="2:56" s="1" customFormat="1" ht="12" customHeight="1">
      <c r="B9" s="26"/>
      <c r="D9" s="21" t="s">
        <v>16</v>
      </c>
      <c r="F9" s="12" t="s">
        <v>1</v>
      </c>
      <c r="I9" s="77" t="s">
        <v>17</v>
      </c>
      <c r="J9" s="12" t="s">
        <v>1</v>
      </c>
      <c r="L9" s="26"/>
      <c r="AZ9" s="74" t="s">
        <v>90</v>
      </c>
      <c r="BA9" s="74" t="s">
        <v>91</v>
      </c>
      <c r="BB9" s="74" t="s">
        <v>75</v>
      </c>
      <c r="BC9" s="74" t="s">
        <v>92</v>
      </c>
      <c r="BD9" s="74" t="s">
        <v>77</v>
      </c>
    </row>
    <row r="10" spans="2:56" s="1" customFormat="1" ht="12" customHeight="1">
      <c r="B10" s="26"/>
      <c r="D10" s="21" t="s">
        <v>18</v>
      </c>
      <c r="F10" s="12" t="s">
        <v>19</v>
      </c>
      <c r="I10" s="77" t="s">
        <v>20</v>
      </c>
      <c r="J10" s="42" t="str">
        <f>'Rekapitulácia stavby'!AN8</f>
        <v>19. 8. 2019</v>
      </c>
      <c r="L10" s="26"/>
    </row>
    <row r="11" spans="2:56" s="1" customFormat="1" ht="10.8" customHeight="1">
      <c r="B11" s="26"/>
      <c r="I11" s="76"/>
      <c r="L11" s="26"/>
    </row>
    <row r="12" spans="2:56" s="1" customFormat="1" ht="12" customHeight="1">
      <c r="B12" s="26"/>
      <c r="D12" s="21" t="s">
        <v>22</v>
      </c>
      <c r="I12" s="77" t="s">
        <v>23</v>
      </c>
      <c r="J12" s="12" t="str">
        <f>IF('Rekapitulácia stavby'!AN10="","",'Rekapitulácia stavby'!AN10)</f>
        <v/>
      </c>
      <c r="L12" s="26"/>
    </row>
    <row r="13" spans="2:56" s="1" customFormat="1" ht="18" customHeight="1">
      <c r="B13" s="26"/>
      <c r="E13" s="12" t="str">
        <f>IF('Rekapitulácia stavby'!E11="","",'Rekapitulácia stavby'!E11)</f>
        <v xml:space="preserve"> </v>
      </c>
      <c r="I13" s="77" t="s">
        <v>24</v>
      </c>
      <c r="J13" s="12" t="str">
        <f>IF('Rekapitulácia stavby'!AN11="","",'Rekapitulácia stavby'!AN11)</f>
        <v/>
      </c>
      <c r="L13" s="26"/>
    </row>
    <row r="14" spans="2:56" s="1" customFormat="1" ht="6.9" customHeight="1">
      <c r="B14" s="26"/>
      <c r="I14" s="76"/>
      <c r="L14" s="26"/>
    </row>
    <row r="15" spans="2:56" s="1" customFormat="1" ht="12" customHeight="1">
      <c r="B15" s="26"/>
      <c r="D15" s="21" t="s">
        <v>25</v>
      </c>
      <c r="I15" s="77" t="s">
        <v>23</v>
      </c>
      <c r="J15" s="22" t="str">
        <f>'Rekapitulácia stavby'!AN13</f>
        <v>Vyplň údaj</v>
      </c>
      <c r="L15" s="26"/>
    </row>
    <row r="16" spans="2:56" s="1" customFormat="1" ht="18" customHeight="1">
      <c r="B16" s="26"/>
      <c r="E16" s="196" t="str">
        <f>'Rekapitulácia stavby'!E14</f>
        <v>Vyplň údaj</v>
      </c>
      <c r="F16" s="189"/>
      <c r="G16" s="189"/>
      <c r="H16" s="189"/>
      <c r="I16" s="77" t="s">
        <v>24</v>
      </c>
      <c r="J16" s="22" t="str">
        <f>'Rekapitulácia stavby'!AN14</f>
        <v>Vyplň údaj</v>
      </c>
      <c r="L16" s="26"/>
    </row>
    <row r="17" spans="2:12" s="1" customFormat="1" ht="6.9" customHeight="1">
      <c r="B17" s="26"/>
      <c r="I17" s="76"/>
      <c r="L17" s="26"/>
    </row>
    <row r="18" spans="2:12" s="1" customFormat="1" ht="12" customHeight="1">
      <c r="B18" s="26"/>
      <c r="D18" s="21" t="s">
        <v>27</v>
      </c>
      <c r="I18" s="77" t="s">
        <v>23</v>
      </c>
      <c r="J18" s="12" t="str">
        <f>IF('Rekapitulácia stavby'!AN16="","",'Rekapitulácia stavby'!AN16)</f>
        <v/>
      </c>
      <c r="L18" s="26"/>
    </row>
    <row r="19" spans="2:12" s="1" customFormat="1" ht="18" customHeight="1">
      <c r="B19" s="26"/>
      <c r="E19" s="12" t="str">
        <f>IF('Rekapitulácia stavby'!E17="","",'Rekapitulácia stavby'!E17)</f>
        <v xml:space="preserve"> </v>
      </c>
      <c r="I19" s="77" t="s">
        <v>24</v>
      </c>
      <c r="J19" s="12" t="str">
        <f>IF('Rekapitulácia stavby'!AN17="","",'Rekapitulácia stavby'!AN17)</f>
        <v/>
      </c>
      <c r="L19" s="26"/>
    </row>
    <row r="20" spans="2:12" s="1" customFormat="1" ht="6.9" customHeight="1">
      <c r="B20" s="26"/>
      <c r="I20" s="76"/>
      <c r="L20" s="26"/>
    </row>
    <row r="21" spans="2:12" s="1" customFormat="1" ht="12" customHeight="1">
      <c r="B21" s="26"/>
      <c r="D21" s="21" t="s">
        <v>30</v>
      </c>
      <c r="I21" s="77" t="s">
        <v>23</v>
      </c>
      <c r="J21" s="12" t="str">
        <f>IF('Rekapitulácia stavby'!AN19="","",'Rekapitulácia stavby'!AN19)</f>
        <v/>
      </c>
      <c r="L21" s="26"/>
    </row>
    <row r="22" spans="2:12" s="1" customFormat="1" ht="18" customHeight="1">
      <c r="B22" s="26"/>
      <c r="E22" s="12" t="str">
        <f>IF('Rekapitulácia stavby'!E20="","",'Rekapitulácia stavby'!E20)</f>
        <v xml:space="preserve"> </v>
      </c>
      <c r="I22" s="77" t="s">
        <v>24</v>
      </c>
      <c r="J22" s="12" t="str">
        <f>IF('Rekapitulácia stavby'!AN20="","",'Rekapitulácia stavby'!AN20)</f>
        <v/>
      </c>
      <c r="L22" s="26"/>
    </row>
    <row r="23" spans="2:12" s="1" customFormat="1" ht="6.9" customHeight="1">
      <c r="B23" s="26"/>
      <c r="I23" s="76"/>
      <c r="L23" s="26"/>
    </row>
    <row r="24" spans="2:12" s="1" customFormat="1" ht="12" customHeight="1">
      <c r="B24" s="26"/>
      <c r="D24" s="21" t="s">
        <v>31</v>
      </c>
      <c r="I24" s="76"/>
      <c r="L24" s="26"/>
    </row>
    <row r="25" spans="2:12" s="6" customFormat="1" ht="16.5" customHeight="1">
      <c r="B25" s="78"/>
      <c r="E25" s="193" t="s">
        <v>1</v>
      </c>
      <c r="F25" s="193"/>
      <c r="G25" s="193"/>
      <c r="H25" s="193"/>
      <c r="I25" s="79"/>
      <c r="L25" s="78"/>
    </row>
    <row r="26" spans="2:12" s="1" customFormat="1" ht="6.9" customHeight="1">
      <c r="B26" s="26"/>
      <c r="I26" s="76"/>
      <c r="L26" s="26"/>
    </row>
    <row r="27" spans="2:12" s="1" customFormat="1" ht="6.9" customHeight="1">
      <c r="B27" s="26"/>
      <c r="D27" s="43"/>
      <c r="E27" s="43"/>
      <c r="F27" s="43"/>
      <c r="G27" s="43"/>
      <c r="H27" s="43"/>
      <c r="I27" s="80"/>
      <c r="J27" s="43"/>
      <c r="K27" s="43"/>
      <c r="L27" s="26"/>
    </row>
    <row r="28" spans="2:12" s="1" customFormat="1" ht="25.35" customHeight="1">
      <c r="B28" s="26"/>
      <c r="D28" s="81" t="s">
        <v>32</v>
      </c>
      <c r="I28" s="76"/>
      <c r="J28" s="56">
        <f>ROUND(J100, 2)</f>
        <v>0</v>
      </c>
      <c r="L28" s="26"/>
    </row>
    <row r="29" spans="2:12" s="1" customFormat="1" ht="6.9" customHeight="1">
      <c r="B29" s="26"/>
      <c r="D29" s="43"/>
      <c r="E29" s="43"/>
      <c r="F29" s="43"/>
      <c r="G29" s="43"/>
      <c r="H29" s="43"/>
      <c r="I29" s="80"/>
      <c r="J29" s="43"/>
      <c r="K29" s="43"/>
      <c r="L29" s="26"/>
    </row>
    <row r="30" spans="2:12" s="1" customFormat="1" ht="14.4" customHeight="1">
      <c r="B30" s="26"/>
      <c r="F30" s="29" t="s">
        <v>34</v>
      </c>
      <c r="I30" s="82" t="s">
        <v>33</v>
      </c>
      <c r="J30" s="29" t="s">
        <v>35</v>
      </c>
      <c r="L30" s="26"/>
    </row>
    <row r="31" spans="2:12" s="1" customFormat="1" ht="14.4" customHeight="1">
      <c r="B31" s="26"/>
      <c r="D31" s="21" t="s">
        <v>36</v>
      </c>
      <c r="E31" s="21" t="s">
        <v>37</v>
      </c>
      <c r="F31" s="83">
        <f>ROUND((SUM(BE100:BE278)),  2)</f>
        <v>0</v>
      </c>
      <c r="I31" s="84">
        <v>0.2</v>
      </c>
      <c r="J31" s="83">
        <f>ROUND(((SUM(BE100:BE278))*I31),  2)</f>
        <v>0</v>
      </c>
      <c r="L31" s="26"/>
    </row>
    <row r="32" spans="2:12" s="1" customFormat="1" ht="14.4" customHeight="1">
      <c r="B32" s="26"/>
      <c r="E32" s="21" t="s">
        <v>38</v>
      </c>
      <c r="F32" s="83">
        <f>ROUND((SUM(BF100:BF278)),  2)</f>
        <v>0</v>
      </c>
      <c r="I32" s="84">
        <v>0.2</v>
      </c>
      <c r="J32" s="83">
        <f>ROUND(((SUM(BF100:BF278))*I32),  2)</f>
        <v>0</v>
      </c>
      <c r="L32" s="26"/>
    </row>
    <row r="33" spans="2:12" s="1" customFormat="1" ht="14.4" hidden="1" customHeight="1">
      <c r="B33" s="26"/>
      <c r="E33" s="21" t="s">
        <v>39</v>
      </c>
      <c r="F33" s="83">
        <f>ROUND((SUM(BG100:BG278)),  2)</f>
        <v>0</v>
      </c>
      <c r="I33" s="84">
        <v>0.2</v>
      </c>
      <c r="J33" s="83">
        <f>0</f>
        <v>0</v>
      </c>
      <c r="L33" s="26"/>
    </row>
    <row r="34" spans="2:12" s="1" customFormat="1" ht="14.4" hidden="1" customHeight="1">
      <c r="B34" s="26"/>
      <c r="E34" s="21" t="s">
        <v>40</v>
      </c>
      <c r="F34" s="83">
        <f>ROUND((SUM(BH100:BH278)),  2)</f>
        <v>0</v>
      </c>
      <c r="I34" s="84">
        <v>0.2</v>
      </c>
      <c r="J34" s="83">
        <f>0</f>
        <v>0</v>
      </c>
      <c r="L34" s="26"/>
    </row>
    <row r="35" spans="2:12" s="1" customFormat="1" ht="14.4" hidden="1" customHeight="1">
      <c r="B35" s="26"/>
      <c r="E35" s="21" t="s">
        <v>41</v>
      </c>
      <c r="F35" s="83">
        <f>ROUND((SUM(BI100:BI278)),  2)</f>
        <v>0</v>
      </c>
      <c r="I35" s="84">
        <v>0</v>
      </c>
      <c r="J35" s="83">
        <f>0</f>
        <v>0</v>
      </c>
      <c r="L35" s="26"/>
    </row>
    <row r="36" spans="2:12" s="1" customFormat="1" ht="6.9" customHeight="1">
      <c r="B36" s="26"/>
      <c r="I36" s="76"/>
      <c r="L36" s="26"/>
    </row>
    <row r="37" spans="2:12" s="1" customFormat="1" ht="25.35" customHeight="1">
      <c r="B37" s="26"/>
      <c r="C37" s="85"/>
      <c r="D37" s="86" t="s">
        <v>42</v>
      </c>
      <c r="E37" s="47"/>
      <c r="F37" s="47"/>
      <c r="G37" s="87" t="s">
        <v>43</v>
      </c>
      <c r="H37" s="88" t="s">
        <v>44</v>
      </c>
      <c r="I37" s="89"/>
      <c r="J37" s="90">
        <f>SUM(J28:J35)</f>
        <v>0</v>
      </c>
      <c r="K37" s="91"/>
      <c r="L37" s="26"/>
    </row>
    <row r="38" spans="2:12" s="1" customFormat="1" ht="14.4" customHeight="1">
      <c r="B38" s="35"/>
      <c r="C38" s="36"/>
      <c r="D38" s="36"/>
      <c r="E38" s="36"/>
      <c r="F38" s="36"/>
      <c r="G38" s="36"/>
      <c r="H38" s="36"/>
      <c r="I38" s="92"/>
      <c r="J38" s="36"/>
      <c r="K38" s="36"/>
      <c r="L38" s="26"/>
    </row>
    <row r="42" spans="2:12" s="1" customFormat="1" ht="6.9" customHeight="1">
      <c r="B42" s="37"/>
      <c r="C42" s="38"/>
      <c r="D42" s="38"/>
      <c r="E42" s="38"/>
      <c r="F42" s="38"/>
      <c r="G42" s="38"/>
      <c r="H42" s="38"/>
      <c r="I42" s="93"/>
      <c r="J42" s="38"/>
      <c r="K42" s="38"/>
      <c r="L42" s="26"/>
    </row>
    <row r="43" spans="2:12" s="1" customFormat="1" ht="24.9" customHeight="1">
      <c r="B43" s="26"/>
      <c r="C43" s="16" t="s">
        <v>93</v>
      </c>
      <c r="I43" s="76"/>
      <c r="L43" s="26"/>
    </row>
    <row r="44" spans="2:12" s="1" customFormat="1" ht="6.9" customHeight="1">
      <c r="B44" s="26"/>
      <c r="I44" s="76"/>
      <c r="L44" s="26"/>
    </row>
    <row r="45" spans="2:12" s="1" customFormat="1" ht="12" customHeight="1">
      <c r="B45" s="26"/>
      <c r="C45" s="21" t="s">
        <v>14</v>
      </c>
      <c r="I45" s="76"/>
      <c r="L45" s="26"/>
    </row>
    <row r="46" spans="2:12" s="1" customFormat="1" ht="16.5" customHeight="1">
      <c r="B46" s="26"/>
      <c r="E46" s="172" t="str">
        <f>E7</f>
        <v>Rekonštrukcia kultúrneho domu Teriakovce</v>
      </c>
      <c r="F46" s="171"/>
      <c r="G46" s="171"/>
      <c r="H46" s="171"/>
      <c r="I46" s="76"/>
      <c r="L46" s="26"/>
    </row>
    <row r="47" spans="2:12" s="1" customFormat="1" ht="6.9" customHeight="1">
      <c r="B47" s="26"/>
      <c r="I47" s="76"/>
      <c r="L47" s="26"/>
    </row>
    <row r="48" spans="2:12" s="1" customFormat="1" ht="12" customHeight="1">
      <c r="B48" s="26"/>
      <c r="C48" s="21" t="s">
        <v>18</v>
      </c>
      <c r="F48" s="12" t="str">
        <f>F10</f>
        <v xml:space="preserve"> </v>
      </c>
      <c r="I48" s="77" t="s">
        <v>20</v>
      </c>
      <c r="J48" s="42" t="str">
        <f>IF(J10="","",J10)</f>
        <v>19. 8. 2019</v>
      </c>
      <c r="L48" s="26"/>
    </row>
    <row r="49" spans="2:47" s="1" customFormat="1" ht="6.9" customHeight="1">
      <c r="B49" s="26"/>
      <c r="I49" s="76"/>
      <c r="L49" s="26"/>
    </row>
    <row r="50" spans="2:47" s="1" customFormat="1" ht="13.65" customHeight="1">
      <c r="B50" s="26"/>
      <c r="C50" s="21" t="s">
        <v>22</v>
      </c>
      <c r="F50" s="12" t="str">
        <f>E13</f>
        <v xml:space="preserve"> </v>
      </c>
      <c r="I50" s="77" t="s">
        <v>27</v>
      </c>
      <c r="J50" s="24" t="str">
        <f>E19</f>
        <v xml:space="preserve"> </v>
      </c>
      <c r="L50" s="26"/>
    </row>
    <row r="51" spans="2:47" s="1" customFormat="1" ht="13.65" customHeight="1">
      <c r="B51" s="26"/>
      <c r="C51" s="21" t="s">
        <v>25</v>
      </c>
      <c r="F51" s="12" t="str">
        <f>IF(E16="","",E16)</f>
        <v>Vyplň údaj</v>
      </c>
      <c r="I51" s="77" t="s">
        <v>30</v>
      </c>
      <c r="J51" s="24" t="str">
        <f>E22</f>
        <v xml:space="preserve"> </v>
      </c>
      <c r="L51" s="26"/>
    </row>
    <row r="52" spans="2:47" s="1" customFormat="1" ht="10.35" customHeight="1">
      <c r="B52" s="26"/>
      <c r="I52" s="76"/>
      <c r="L52" s="26"/>
    </row>
    <row r="53" spans="2:47" s="1" customFormat="1" ht="29.25" customHeight="1">
      <c r="B53" s="26"/>
      <c r="C53" s="94" t="s">
        <v>94</v>
      </c>
      <c r="D53" s="85"/>
      <c r="E53" s="85"/>
      <c r="F53" s="85"/>
      <c r="G53" s="85"/>
      <c r="H53" s="85"/>
      <c r="I53" s="95"/>
      <c r="J53" s="96" t="s">
        <v>95</v>
      </c>
      <c r="K53" s="85"/>
      <c r="L53" s="26"/>
    </row>
    <row r="54" spans="2:47" s="1" customFormat="1" ht="10.35" customHeight="1">
      <c r="B54" s="26"/>
      <c r="I54" s="76"/>
      <c r="L54" s="26"/>
    </row>
    <row r="55" spans="2:47" s="1" customFormat="1" ht="22.8" customHeight="1">
      <c r="B55" s="26"/>
      <c r="C55" s="97" t="s">
        <v>96</v>
      </c>
      <c r="I55" s="76"/>
      <c r="J55" s="56">
        <f>J100</f>
        <v>0</v>
      </c>
      <c r="L55" s="26"/>
      <c r="AU55" s="12" t="s">
        <v>97</v>
      </c>
    </row>
    <row r="56" spans="2:47" s="7" customFormat="1" ht="24.9" customHeight="1">
      <c r="B56" s="98"/>
      <c r="D56" s="99" t="s">
        <v>98</v>
      </c>
      <c r="E56" s="100"/>
      <c r="F56" s="100"/>
      <c r="G56" s="100"/>
      <c r="H56" s="100"/>
      <c r="I56" s="101"/>
      <c r="J56" s="102">
        <f>J101</f>
        <v>0</v>
      </c>
      <c r="L56" s="98"/>
    </row>
    <row r="57" spans="2:47" s="8" customFormat="1" ht="19.95" customHeight="1">
      <c r="B57" s="103"/>
      <c r="D57" s="104" t="s">
        <v>99</v>
      </c>
      <c r="E57" s="105"/>
      <c r="F57" s="105"/>
      <c r="G57" s="105"/>
      <c r="H57" s="105"/>
      <c r="I57" s="106"/>
      <c r="J57" s="107">
        <f>J102</f>
        <v>0</v>
      </c>
      <c r="L57" s="103"/>
    </row>
    <row r="58" spans="2:47" s="8" customFormat="1" ht="19.95" customHeight="1">
      <c r="B58" s="103"/>
      <c r="D58" s="104" t="s">
        <v>100</v>
      </c>
      <c r="E58" s="105"/>
      <c r="F58" s="105"/>
      <c r="G58" s="105"/>
      <c r="H58" s="105"/>
      <c r="I58" s="106"/>
      <c r="J58" s="107">
        <f>J104</f>
        <v>0</v>
      </c>
      <c r="L58" s="103"/>
    </row>
    <row r="59" spans="2:47" s="8" customFormat="1" ht="19.95" customHeight="1">
      <c r="B59" s="103"/>
      <c r="D59" s="104" t="s">
        <v>101</v>
      </c>
      <c r="E59" s="105"/>
      <c r="F59" s="105"/>
      <c r="G59" s="105"/>
      <c r="H59" s="105"/>
      <c r="I59" s="106"/>
      <c r="J59" s="107">
        <f>J122</f>
        <v>0</v>
      </c>
      <c r="L59" s="103"/>
    </row>
    <row r="60" spans="2:47" s="8" customFormat="1" ht="19.95" customHeight="1">
      <c r="B60" s="103"/>
      <c r="D60" s="104" t="s">
        <v>102</v>
      </c>
      <c r="E60" s="105"/>
      <c r="F60" s="105"/>
      <c r="G60" s="105"/>
      <c r="H60" s="105"/>
      <c r="I60" s="106"/>
      <c r="J60" s="107">
        <f>J143</f>
        <v>0</v>
      </c>
      <c r="L60" s="103"/>
    </row>
    <row r="61" spans="2:47" s="7" customFormat="1" ht="24.9" customHeight="1">
      <c r="B61" s="98"/>
      <c r="D61" s="99" t="s">
        <v>103</v>
      </c>
      <c r="E61" s="100"/>
      <c r="F61" s="100"/>
      <c r="G61" s="100"/>
      <c r="H61" s="100"/>
      <c r="I61" s="101"/>
      <c r="J61" s="102">
        <f>J145</f>
        <v>0</v>
      </c>
      <c r="L61" s="98"/>
    </row>
    <row r="62" spans="2:47" s="8" customFormat="1" ht="19.95" customHeight="1">
      <c r="B62" s="103"/>
      <c r="D62" s="104" t="s">
        <v>104</v>
      </c>
      <c r="E62" s="105"/>
      <c r="F62" s="105"/>
      <c r="G62" s="105"/>
      <c r="H62" s="105"/>
      <c r="I62" s="106"/>
      <c r="J62" s="107">
        <f>J146</f>
        <v>0</v>
      </c>
      <c r="L62" s="103"/>
    </row>
    <row r="63" spans="2:47" s="8" customFormat="1" ht="19.95" customHeight="1">
      <c r="B63" s="103"/>
      <c r="D63" s="104" t="s">
        <v>105</v>
      </c>
      <c r="E63" s="105"/>
      <c r="F63" s="105"/>
      <c r="G63" s="105"/>
      <c r="H63" s="105"/>
      <c r="I63" s="106"/>
      <c r="J63" s="107">
        <f>J149</f>
        <v>0</v>
      </c>
      <c r="L63" s="103"/>
    </row>
    <row r="64" spans="2:47" s="8" customFormat="1" ht="19.95" customHeight="1">
      <c r="B64" s="103"/>
      <c r="D64" s="104" t="s">
        <v>106</v>
      </c>
      <c r="E64" s="105"/>
      <c r="F64" s="105"/>
      <c r="G64" s="105"/>
      <c r="H64" s="105"/>
      <c r="I64" s="106"/>
      <c r="J64" s="107">
        <f>J156</f>
        <v>0</v>
      </c>
      <c r="L64" s="103"/>
    </row>
    <row r="65" spans="2:12" s="8" customFormat="1" ht="19.95" customHeight="1">
      <c r="B65" s="103"/>
      <c r="D65" s="104" t="s">
        <v>107</v>
      </c>
      <c r="E65" s="105"/>
      <c r="F65" s="105"/>
      <c r="G65" s="105"/>
      <c r="H65" s="105"/>
      <c r="I65" s="106"/>
      <c r="J65" s="107">
        <f>J168</f>
        <v>0</v>
      </c>
      <c r="L65" s="103"/>
    </row>
    <row r="66" spans="2:12" s="8" customFormat="1" ht="19.95" customHeight="1">
      <c r="B66" s="103"/>
      <c r="D66" s="104" t="s">
        <v>108</v>
      </c>
      <c r="E66" s="105"/>
      <c r="F66" s="105"/>
      <c r="G66" s="105"/>
      <c r="H66" s="105"/>
      <c r="I66" s="106"/>
      <c r="J66" s="107">
        <f>J180</f>
        <v>0</v>
      </c>
      <c r="L66" s="103"/>
    </row>
    <row r="67" spans="2:12" s="8" customFormat="1" ht="19.95" customHeight="1">
      <c r="B67" s="103"/>
      <c r="D67" s="104" t="s">
        <v>109</v>
      </c>
      <c r="E67" s="105"/>
      <c r="F67" s="105"/>
      <c r="G67" s="105"/>
      <c r="H67" s="105"/>
      <c r="I67" s="106"/>
      <c r="J67" s="107">
        <f>J189</f>
        <v>0</v>
      </c>
      <c r="L67" s="103"/>
    </row>
    <row r="68" spans="2:12" s="8" customFormat="1" ht="19.95" customHeight="1">
      <c r="B68" s="103"/>
      <c r="D68" s="104" t="s">
        <v>110</v>
      </c>
      <c r="E68" s="105"/>
      <c r="F68" s="105"/>
      <c r="G68" s="105"/>
      <c r="H68" s="105"/>
      <c r="I68" s="106"/>
      <c r="J68" s="107">
        <f>J202</f>
        <v>0</v>
      </c>
      <c r="L68" s="103"/>
    </row>
    <row r="69" spans="2:12" s="8" customFormat="1" ht="19.95" customHeight="1">
      <c r="B69" s="103"/>
      <c r="D69" s="104" t="s">
        <v>111</v>
      </c>
      <c r="E69" s="105"/>
      <c r="F69" s="105"/>
      <c r="G69" s="105"/>
      <c r="H69" s="105"/>
      <c r="I69" s="106"/>
      <c r="J69" s="107">
        <f>J204</f>
        <v>0</v>
      </c>
      <c r="L69" s="103"/>
    </row>
    <row r="70" spans="2:12" s="8" customFormat="1" ht="19.95" customHeight="1">
      <c r="B70" s="103"/>
      <c r="D70" s="104" t="s">
        <v>112</v>
      </c>
      <c r="E70" s="105"/>
      <c r="F70" s="105"/>
      <c r="G70" s="105"/>
      <c r="H70" s="105"/>
      <c r="I70" s="106"/>
      <c r="J70" s="107">
        <f>J207</f>
        <v>0</v>
      </c>
      <c r="L70" s="103"/>
    </row>
    <row r="71" spans="2:12" s="8" customFormat="1" ht="19.95" customHeight="1">
      <c r="B71" s="103"/>
      <c r="D71" s="104" t="s">
        <v>113</v>
      </c>
      <c r="E71" s="105"/>
      <c r="F71" s="105"/>
      <c r="G71" s="105"/>
      <c r="H71" s="105"/>
      <c r="I71" s="106"/>
      <c r="J71" s="107">
        <f>J226</f>
        <v>0</v>
      </c>
      <c r="L71" s="103"/>
    </row>
    <row r="72" spans="2:12" s="8" customFormat="1" ht="19.95" customHeight="1">
      <c r="B72" s="103"/>
      <c r="D72" s="104" t="s">
        <v>114</v>
      </c>
      <c r="E72" s="105"/>
      <c r="F72" s="105"/>
      <c r="G72" s="105"/>
      <c r="H72" s="105"/>
      <c r="I72" s="106"/>
      <c r="J72" s="107">
        <f>J231</f>
        <v>0</v>
      </c>
      <c r="L72" s="103"/>
    </row>
    <row r="73" spans="2:12" s="8" customFormat="1" ht="19.95" customHeight="1">
      <c r="B73" s="103"/>
      <c r="D73" s="104" t="s">
        <v>115</v>
      </c>
      <c r="E73" s="105"/>
      <c r="F73" s="105"/>
      <c r="G73" s="105"/>
      <c r="H73" s="105"/>
      <c r="I73" s="106"/>
      <c r="J73" s="107">
        <f>J235</f>
        <v>0</v>
      </c>
      <c r="L73" s="103"/>
    </row>
    <row r="74" spans="2:12" s="8" customFormat="1" ht="19.95" customHeight="1">
      <c r="B74" s="103"/>
      <c r="D74" s="104" t="s">
        <v>116</v>
      </c>
      <c r="E74" s="105"/>
      <c r="F74" s="105"/>
      <c r="G74" s="105"/>
      <c r="H74" s="105"/>
      <c r="I74" s="106"/>
      <c r="J74" s="107">
        <f>J240</f>
        <v>0</v>
      </c>
      <c r="L74" s="103"/>
    </row>
    <row r="75" spans="2:12" s="8" customFormat="1" ht="19.95" customHeight="1">
      <c r="B75" s="103"/>
      <c r="D75" s="104" t="s">
        <v>117</v>
      </c>
      <c r="E75" s="105"/>
      <c r="F75" s="105"/>
      <c r="G75" s="105"/>
      <c r="H75" s="105"/>
      <c r="I75" s="106"/>
      <c r="J75" s="107">
        <f>J242</f>
        <v>0</v>
      </c>
      <c r="L75" s="103"/>
    </row>
    <row r="76" spans="2:12" s="8" customFormat="1" ht="19.95" customHeight="1">
      <c r="B76" s="103"/>
      <c r="D76" s="104" t="s">
        <v>118</v>
      </c>
      <c r="E76" s="105"/>
      <c r="F76" s="105"/>
      <c r="G76" s="105"/>
      <c r="H76" s="105"/>
      <c r="I76" s="106"/>
      <c r="J76" s="107">
        <f>J245</f>
        <v>0</v>
      </c>
      <c r="L76" s="103"/>
    </row>
    <row r="77" spans="2:12" s="7" customFormat="1" ht="24.9" customHeight="1">
      <c r="B77" s="98"/>
      <c r="D77" s="99" t="s">
        <v>119</v>
      </c>
      <c r="E77" s="100"/>
      <c r="F77" s="100"/>
      <c r="G77" s="100"/>
      <c r="H77" s="100"/>
      <c r="I77" s="101"/>
      <c r="J77" s="102">
        <f>J247</f>
        <v>0</v>
      </c>
      <c r="L77" s="98"/>
    </row>
    <row r="78" spans="2:12" s="8" customFormat="1" ht="19.95" customHeight="1">
      <c r="B78" s="103"/>
      <c r="D78" s="104" t="s">
        <v>120</v>
      </c>
      <c r="E78" s="105"/>
      <c r="F78" s="105"/>
      <c r="G78" s="105"/>
      <c r="H78" s="105"/>
      <c r="I78" s="106"/>
      <c r="J78" s="107">
        <f>J248</f>
        <v>0</v>
      </c>
      <c r="L78" s="103"/>
    </row>
    <row r="79" spans="2:12" s="8" customFormat="1" ht="19.95" customHeight="1">
      <c r="B79" s="103"/>
      <c r="D79" s="104" t="s">
        <v>121</v>
      </c>
      <c r="E79" s="105"/>
      <c r="F79" s="105"/>
      <c r="G79" s="105"/>
      <c r="H79" s="105"/>
      <c r="I79" s="106"/>
      <c r="J79" s="107">
        <f>J265</f>
        <v>0</v>
      </c>
      <c r="L79" s="103"/>
    </row>
    <row r="80" spans="2:12" s="8" customFormat="1" ht="19.95" customHeight="1">
      <c r="B80" s="103"/>
      <c r="D80" s="104" t="s">
        <v>122</v>
      </c>
      <c r="E80" s="105"/>
      <c r="F80" s="105"/>
      <c r="G80" s="105"/>
      <c r="H80" s="105"/>
      <c r="I80" s="106"/>
      <c r="J80" s="107">
        <f>J269</f>
        <v>0</v>
      </c>
      <c r="L80" s="103"/>
    </row>
    <row r="81" spans="2:12" s="8" customFormat="1" ht="19.95" customHeight="1">
      <c r="B81" s="103"/>
      <c r="D81" s="104" t="s">
        <v>123</v>
      </c>
      <c r="E81" s="105"/>
      <c r="F81" s="105"/>
      <c r="G81" s="105"/>
      <c r="H81" s="105"/>
      <c r="I81" s="106"/>
      <c r="J81" s="107">
        <f>J273</f>
        <v>0</v>
      </c>
      <c r="L81" s="103"/>
    </row>
    <row r="82" spans="2:12" s="7" customFormat="1" ht="24.9" customHeight="1">
      <c r="B82" s="98"/>
      <c r="D82" s="99" t="s">
        <v>124</v>
      </c>
      <c r="E82" s="100"/>
      <c r="F82" s="100"/>
      <c r="G82" s="100"/>
      <c r="H82" s="100"/>
      <c r="I82" s="101"/>
      <c r="J82" s="102">
        <f>J276</f>
        <v>0</v>
      </c>
      <c r="L82" s="98"/>
    </row>
    <row r="83" spans="2:12" s="1" customFormat="1" ht="21.75" customHeight="1">
      <c r="B83" s="26"/>
      <c r="I83" s="76"/>
      <c r="L83" s="26"/>
    </row>
    <row r="84" spans="2:12" s="1" customFormat="1" ht="6.9" customHeight="1">
      <c r="B84" s="35"/>
      <c r="C84" s="36"/>
      <c r="D84" s="36"/>
      <c r="E84" s="36"/>
      <c r="F84" s="36"/>
      <c r="G84" s="36"/>
      <c r="H84" s="36"/>
      <c r="I84" s="92"/>
      <c r="J84" s="36"/>
      <c r="K84" s="36"/>
      <c r="L84" s="26"/>
    </row>
    <row r="88" spans="2:12" s="1" customFormat="1" ht="6.9" customHeight="1">
      <c r="B88" s="37"/>
      <c r="C88" s="38"/>
      <c r="D88" s="38"/>
      <c r="E88" s="38"/>
      <c r="F88" s="38"/>
      <c r="G88" s="38"/>
      <c r="H88" s="38"/>
      <c r="I88" s="93"/>
      <c r="J88" s="38"/>
      <c r="K88" s="38"/>
      <c r="L88" s="26"/>
    </row>
    <row r="89" spans="2:12" s="1" customFormat="1" ht="24.9" customHeight="1">
      <c r="B89" s="26"/>
      <c r="C89" s="16" t="s">
        <v>125</v>
      </c>
      <c r="I89" s="76"/>
      <c r="L89" s="26"/>
    </row>
    <row r="90" spans="2:12" s="1" customFormat="1" ht="6.9" customHeight="1">
      <c r="B90" s="26"/>
      <c r="I90" s="76"/>
      <c r="L90" s="26"/>
    </row>
    <row r="91" spans="2:12" s="1" customFormat="1" ht="12" customHeight="1">
      <c r="B91" s="26"/>
      <c r="C91" s="21" t="s">
        <v>14</v>
      </c>
      <c r="I91" s="76"/>
      <c r="L91" s="26"/>
    </row>
    <row r="92" spans="2:12" s="1" customFormat="1" ht="16.5" customHeight="1">
      <c r="B92" s="26"/>
      <c r="E92" s="172" t="str">
        <f>E7</f>
        <v>Rekonštrukcia kultúrneho domu Teriakovce</v>
      </c>
      <c r="F92" s="171"/>
      <c r="G92" s="171"/>
      <c r="H92" s="171"/>
      <c r="I92" s="76"/>
      <c r="L92" s="26"/>
    </row>
    <row r="93" spans="2:12" s="1" customFormat="1" ht="6.9" customHeight="1">
      <c r="B93" s="26"/>
      <c r="I93" s="76"/>
      <c r="L93" s="26"/>
    </row>
    <row r="94" spans="2:12" s="1" customFormat="1" ht="12" customHeight="1">
      <c r="B94" s="26"/>
      <c r="C94" s="21" t="s">
        <v>18</v>
      </c>
      <c r="F94" s="12" t="str">
        <f>F10</f>
        <v xml:space="preserve"> </v>
      </c>
      <c r="I94" s="77" t="s">
        <v>20</v>
      </c>
      <c r="J94" s="42" t="str">
        <f>IF(J10="","",J10)</f>
        <v>19. 8. 2019</v>
      </c>
      <c r="L94" s="26"/>
    </row>
    <row r="95" spans="2:12" s="1" customFormat="1" ht="6.9" customHeight="1">
      <c r="B95" s="26"/>
      <c r="I95" s="76"/>
      <c r="L95" s="26"/>
    </row>
    <row r="96" spans="2:12" s="1" customFormat="1" ht="13.65" customHeight="1">
      <c r="B96" s="26"/>
      <c r="C96" s="21" t="s">
        <v>22</v>
      </c>
      <c r="F96" s="12" t="str">
        <f>E13</f>
        <v xml:space="preserve"> </v>
      </c>
      <c r="I96" s="77" t="s">
        <v>27</v>
      </c>
      <c r="J96" s="24" t="str">
        <f>E19</f>
        <v xml:space="preserve"> </v>
      </c>
      <c r="L96" s="26"/>
    </row>
    <row r="97" spans="2:65" s="1" customFormat="1" ht="13.65" customHeight="1">
      <c r="B97" s="26"/>
      <c r="C97" s="21" t="s">
        <v>25</v>
      </c>
      <c r="F97" s="12" t="str">
        <f>IF(E16="","",E16)</f>
        <v>Vyplň údaj</v>
      </c>
      <c r="I97" s="77" t="s">
        <v>30</v>
      </c>
      <c r="J97" s="24" t="str">
        <f>E22</f>
        <v xml:space="preserve"> </v>
      </c>
      <c r="L97" s="26"/>
    </row>
    <row r="98" spans="2:65" s="1" customFormat="1" ht="10.35" customHeight="1">
      <c r="B98" s="26"/>
      <c r="I98" s="76"/>
      <c r="L98" s="26"/>
    </row>
    <row r="99" spans="2:65" s="9" customFormat="1" ht="29.25" customHeight="1">
      <c r="B99" s="108"/>
      <c r="C99" s="109" t="s">
        <v>126</v>
      </c>
      <c r="D99" s="110" t="s">
        <v>51</v>
      </c>
      <c r="E99" s="110" t="s">
        <v>47</v>
      </c>
      <c r="F99" s="110" t="s">
        <v>48</v>
      </c>
      <c r="G99" s="110" t="s">
        <v>127</v>
      </c>
      <c r="H99" s="110" t="s">
        <v>128</v>
      </c>
      <c r="I99" s="111" t="s">
        <v>129</v>
      </c>
      <c r="J99" s="112" t="s">
        <v>95</v>
      </c>
      <c r="K99" s="113" t="s">
        <v>130</v>
      </c>
      <c r="L99" s="108"/>
      <c r="M99" s="49" t="s">
        <v>1</v>
      </c>
      <c r="N99" s="50" t="s">
        <v>36</v>
      </c>
      <c r="O99" s="50" t="s">
        <v>131</v>
      </c>
      <c r="P99" s="50" t="s">
        <v>132</v>
      </c>
      <c r="Q99" s="50" t="s">
        <v>133</v>
      </c>
      <c r="R99" s="50" t="s">
        <v>134</v>
      </c>
      <c r="S99" s="50" t="s">
        <v>135</v>
      </c>
      <c r="T99" s="51" t="s">
        <v>136</v>
      </c>
    </row>
    <row r="100" spans="2:65" s="1" customFormat="1" ht="22.8" customHeight="1">
      <c r="B100" s="26"/>
      <c r="C100" s="54" t="s">
        <v>96</v>
      </c>
      <c r="I100" s="76"/>
      <c r="J100" s="114">
        <f>BK100</f>
        <v>0</v>
      </c>
      <c r="L100" s="26"/>
      <c r="M100" s="52"/>
      <c r="N100" s="43"/>
      <c r="O100" s="43"/>
      <c r="P100" s="115">
        <f>P101+P145+P247+P276</f>
        <v>0</v>
      </c>
      <c r="Q100" s="43"/>
      <c r="R100" s="115">
        <f>R101+R145+R247+R276</f>
        <v>20.515365710000001</v>
      </c>
      <c r="S100" s="43"/>
      <c r="T100" s="116">
        <f>T101+T145+T247+T276</f>
        <v>30.322701999999996</v>
      </c>
      <c r="AT100" s="12" t="s">
        <v>65</v>
      </c>
      <c r="AU100" s="12" t="s">
        <v>97</v>
      </c>
      <c r="BK100" s="117">
        <f>BK101+BK145+BK247+BK276</f>
        <v>0</v>
      </c>
    </row>
    <row r="101" spans="2:65" s="10" customFormat="1" ht="25.95" customHeight="1">
      <c r="B101" s="118"/>
      <c r="D101" s="119" t="s">
        <v>65</v>
      </c>
      <c r="E101" s="120" t="s">
        <v>137</v>
      </c>
      <c r="F101" s="120" t="s">
        <v>138</v>
      </c>
      <c r="I101" s="121"/>
      <c r="J101" s="122">
        <f>BK101</f>
        <v>0</v>
      </c>
      <c r="L101" s="118"/>
      <c r="M101" s="123"/>
      <c r="N101" s="124"/>
      <c r="O101" s="124"/>
      <c r="P101" s="125">
        <f>P102+P104+P122+P143</f>
        <v>0</v>
      </c>
      <c r="Q101" s="124"/>
      <c r="R101" s="125">
        <f>R102+R104+R122+R143</f>
        <v>15.54397616</v>
      </c>
      <c r="S101" s="124"/>
      <c r="T101" s="126">
        <f>T102+T104+T122+T143</f>
        <v>30.256196999999997</v>
      </c>
      <c r="AR101" s="119" t="s">
        <v>71</v>
      </c>
      <c r="AT101" s="127" t="s">
        <v>65</v>
      </c>
      <c r="AU101" s="127" t="s">
        <v>66</v>
      </c>
      <c r="AY101" s="119" t="s">
        <v>139</v>
      </c>
      <c r="BK101" s="128">
        <f>BK102+BK104+BK122+BK143</f>
        <v>0</v>
      </c>
    </row>
    <row r="102" spans="2:65" s="10" customFormat="1" ht="22.8" customHeight="1">
      <c r="B102" s="118"/>
      <c r="D102" s="119" t="s">
        <v>65</v>
      </c>
      <c r="E102" s="129" t="s">
        <v>140</v>
      </c>
      <c r="F102" s="129" t="s">
        <v>141</v>
      </c>
      <c r="I102" s="121"/>
      <c r="J102" s="130">
        <f>BK102</f>
        <v>0</v>
      </c>
      <c r="L102" s="118"/>
      <c r="M102" s="123"/>
      <c r="N102" s="124"/>
      <c r="O102" s="124"/>
      <c r="P102" s="125">
        <f>P103</f>
        <v>0</v>
      </c>
      <c r="Q102" s="124"/>
      <c r="R102" s="125">
        <f>R103</f>
        <v>0.7223904000000001</v>
      </c>
      <c r="S102" s="124"/>
      <c r="T102" s="126">
        <f>T103</f>
        <v>0</v>
      </c>
      <c r="AR102" s="119" t="s">
        <v>71</v>
      </c>
      <c r="AT102" s="127" t="s">
        <v>65</v>
      </c>
      <c r="AU102" s="127" t="s">
        <v>71</v>
      </c>
      <c r="AY102" s="119" t="s">
        <v>139</v>
      </c>
      <c r="BK102" s="128">
        <f>BK103</f>
        <v>0</v>
      </c>
    </row>
    <row r="103" spans="2:65" s="1" customFormat="1" ht="16.5" customHeight="1">
      <c r="B103" s="131"/>
      <c r="C103" s="132" t="s">
        <v>71</v>
      </c>
      <c r="D103" s="132" t="s">
        <v>142</v>
      </c>
      <c r="E103" s="133" t="s">
        <v>143</v>
      </c>
      <c r="F103" s="134" t="s">
        <v>144</v>
      </c>
      <c r="G103" s="135" t="s">
        <v>75</v>
      </c>
      <c r="H103" s="136">
        <v>2.16</v>
      </c>
      <c r="I103" s="137"/>
      <c r="J103" s="136">
        <f>ROUND(I103*H103,3)</f>
        <v>0</v>
      </c>
      <c r="K103" s="134" t="s">
        <v>145</v>
      </c>
      <c r="L103" s="26"/>
      <c r="M103" s="138" t="s">
        <v>1</v>
      </c>
      <c r="N103" s="139" t="s">
        <v>38</v>
      </c>
      <c r="O103" s="45"/>
      <c r="P103" s="140">
        <f>O103*H103</f>
        <v>0</v>
      </c>
      <c r="Q103" s="140">
        <v>0.33444000000000002</v>
      </c>
      <c r="R103" s="140">
        <f>Q103*H103</f>
        <v>0.7223904000000001</v>
      </c>
      <c r="S103" s="140">
        <v>0</v>
      </c>
      <c r="T103" s="141">
        <f>S103*H103</f>
        <v>0</v>
      </c>
      <c r="AR103" s="12" t="s">
        <v>146</v>
      </c>
      <c r="AT103" s="12" t="s">
        <v>142</v>
      </c>
      <c r="AU103" s="12" t="s">
        <v>77</v>
      </c>
      <c r="AY103" s="12" t="s">
        <v>139</v>
      </c>
      <c r="BE103" s="142">
        <f>IF(N103="základná",J103,0)</f>
        <v>0</v>
      </c>
      <c r="BF103" s="142">
        <f>IF(N103="znížená",J103,0)</f>
        <v>0</v>
      </c>
      <c r="BG103" s="142">
        <f>IF(N103="zákl. prenesená",J103,0)</f>
        <v>0</v>
      </c>
      <c r="BH103" s="142">
        <f>IF(N103="zníž. prenesená",J103,0)</f>
        <v>0</v>
      </c>
      <c r="BI103" s="142">
        <f>IF(N103="nulová",J103,0)</f>
        <v>0</v>
      </c>
      <c r="BJ103" s="12" t="s">
        <v>77</v>
      </c>
      <c r="BK103" s="143">
        <f>ROUND(I103*H103,3)</f>
        <v>0</v>
      </c>
      <c r="BL103" s="12" t="s">
        <v>146</v>
      </c>
      <c r="BM103" s="12" t="s">
        <v>147</v>
      </c>
    </row>
    <row r="104" spans="2:65" s="10" customFormat="1" ht="22.8" customHeight="1">
      <c r="B104" s="118"/>
      <c r="D104" s="119" t="s">
        <v>65</v>
      </c>
      <c r="E104" s="129" t="s">
        <v>148</v>
      </c>
      <c r="F104" s="129" t="s">
        <v>149</v>
      </c>
      <c r="I104" s="121"/>
      <c r="J104" s="130">
        <f>BK104</f>
        <v>0</v>
      </c>
      <c r="L104" s="118"/>
      <c r="M104" s="123"/>
      <c r="N104" s="124"/>
      <c r="O104" s="124"/>
      <c r="P104" s="125">
        <f>SUM(P105:P121)</f>
        <v>0</v>
      </c>
      <c r="Q104" s="124"/>
      <c r="R104" s="125">
        <f>SUM(R105:R121)</f>
        <v>14.39948216</v>
      </c>
      <c r="S104" s="124"/>
      <c r="T104" s="126">
        <f>SUM(T105:T121)</f>
        <v>0</v>
      </c>
      <c r="AR104" s="119" t="s">
        <v>71</v>
      </c>
      <c r="AT104" s="127" t="s">
        <v>65</v>
      </c>
      <c r="AU104" s="127" t="s">
        <v>71</v>
      </c>
      <c r="AY104" s="119" t="s">
        <v>139</v>
      </c>
      <c r="BK104" s="128">
        <f>SUM(BK105:BK121)</f>
        <v>0</v>
      </c>
    </row>
    <row r="105" spans="2:65" s="1" customFormat="1" ht="22.5" customHeight="1">
      <c r="B105" s="131"/>
      <c r="C105" s="132" t="s">
        <v>77</v>
      </c>
      <c r="D105" s="132" t="s">
        <v>142</v>
      </c>
      <c r="E105" s="133" t="s">
        <v>150</v>
      </c>
      <c r="F105" s="134" t="s">
        <v>151</v>
      </c>
      <c r="G105" s="135" t="s">
        <v>75</v>
      </c>
      <c r="H105" s="136">
        <v>81.89</v>
      </c>
      <c r="I105" s="137"/>
      <c r="J105" s="136">
        <f t="shared" ref="J105:J121" si="0">ROUND(I105*H105,3)</f>
        <v>0</v>
      </c>
      <c r="K105" s="134" t="s">
        <v>145</v>
      </c>
      <c r="L105" s="26"/>
      <c r="M105" s="138" t="s">
        <v>1</v>
      </c>
      <c r="N105" s="139" t="s">
        <v>38</v>
      </c>
      <c r="O105" s="45"/>
      <c r="P105" s="140">
        <f t="shared" ref="P105:P121" si="1">O105*H105</f>
        <v>0</v>
      </c>
      <c r="Q105" s="140">
        <v>1.098E-2</v>
      </c>
      <c r="R105" s="140">
        <f t="shared" ref="R105:R121" si="2">Q105*H105</f>
        <v>0.89915220000000007</v>
      </c>
      <c r="S105" s="140">
        <v>0</v>
      </c>
      <c r="T105" s="141">
        <f t="shared" ref="T105:T121" si="3">S105*H105</f>
        <v>0</v>
      </c>
      <c r="AR105" s="12" t="s">
        <v>146</v>
      </c>
      <c r="AT105" s="12" t="s">
        <v>142</v>
      </c>
      <c r="AU105" s="12" t="s">
        <v>77</v>
      </c>
      <c r="AY105" s="12" t="s">
        <v>139</v>
      </c>
      <c r="BE105" s="142">
        <f t="shared" ref="BE105:BE121" si="4">IF(N105="základná",J105,0)</f>
        <v>0</v>
      </c>
      <c r="BF105" s="142">
        <f t="shared" ref="BF105:BF121" si="5">IF(N105="znížená",J105,0)</f>
        <v>0</v>
      </c>
      <c r="BG105" s="142">
        <f t="shared" ref="BG105:BG121" si="6">IF(N105="zákl. prenesená",J105,0)</f>
        <v>0</v>
      </c>
      <c r="BH105" s="142">
        <f t="shared" ref="BH105:BH121" si="7">IF(N105="zníž. prenesená",J105,0)</f>
        <v>0</v>
      </c>
      <c r="BI105" s="142">
        <f t="shared" ref="BI105:BI121" si="8">IF(N105="nulová",J105,0)</f>
        <v>0</v>
      </c>
      <c r="BJ105" s="12" t="s">
        <v>77</v>
      </c>
      <c r="BK105" s="143">
        <f t="shared" ref="BK105:BK121" si="9">ROUND(I105*H105,3)</f>
        <v>0</v>
      </c>
      <c r="BL105" s="12" t="s">
        <v>146</v>
      </c>
      <c r="BM105" s="12" t="s">
        <v>152</v>
      </c>
    </row>
    <row r="106" spans="2:65" s="1" customFormat="1" ht="16.5" customHeight="1">
      <c r="B106" s="131"/>
      <c r="C106" s="132" t="s">
        <v>140</v>
      </c>
      <c r="D106" s="132" t="s">
        <v>142</v>
      </c>
      <c r="E106" s="133" t="s">
        <v>153</v>
      </c>
      <c r="F106" s="134" t="s">
        <v>154</v>
      </c>
      <c r="G106" s="135" t="s">
        <v>75</v>
      </c>
      <c r="H106" s="136">
        <v>81.89</v>
      </c>
      <c r="I106" s="137"/>
      <c r="J106" s="136">
        <f t="shared" si="0"/>
        <v>0</v>
      </c>
      <c r="K106" s="134" t="s">
        <v>145</v>
      </c>
      <c r="L106" s="26"/>
      <c r="M106" s="138" t="s">
        <v>1</v>
      </c>
      <c r="N106" s="139" t="s">
        <v>38</v>
      </c>
      <c r="O106" s="45"/>
      <c r="P106" s="140">
        <f t="shared" si="1"/>
        <v>0</v>
      </c>
      <c r="Q106" s="140">
        <v>4.2000000000000002E-4</v>
      </c>
      <c r="R106" s="140">
        <f t="shared" si="2"/>
        <v>3.4393800000000002E-2</v>
      </c>
      <c r="S106" s="140">
        <v>0</v>
      </c>
      <c r="T106" s="141">
        <f t="shared" si="3"/>
        <v>0</v>
      </c>
      <c r="AR106" s="12" t="s">
        <v>146</v>
      </c>
      <c r="AT106" s="12" t="s">
        <v>142</v>
      </c>
      <c r="AU106" s="12" t="s">
        <v>77</v>
      </c>
      <c r="AY106" s="12" t="s">
        <v>139</v>
      </c>
      <c r="BE106" s="142">
        <f t="shared" si="4"/>
        <v>0</v>
      </c>
      <c r="BF106" s="142">
        <f t="shared" si="5"/>
        <v>0</v>
      </c>
      <c r="BG106" s="142">
        <f t="shared" si="6"/>
        <v>0</v>
      </c>
      <c r="BH106" s="142">
        <f t="shared" si="7"/>
        <v>0</v>
      </c>
      <c r="BI106" s="142">
        <f t="shared" si="8"/>
        <v>0</v>
      </c>
      <c r="BJ106" s="12" t="s">
        <v>77</v>
      </c>
      <c r="BK106" s="143">
        <f t="shared" si="9"/>
        <v>0</v>
      </c>
      <c r="BL106" s="12" t="s">
        <v>146</v>
      </c>
      <c r="BM106" s="12" t="s">
        <v>155</v>
      </c>
    </row>
    <row r="107" spans="2:65" s="1" customFormat="1" ht="16.5" customHeight="1">
      <c r="B107" s="131"/>
      <c r="C107" s="132" t="s">
        <v>146</v>
      </c>
      <c r="D107" s="132" t="s">
        <v>142</v>
      </c>
      <c r="E107" s="133" t="s">
        <v>156</v>
      </c>
      <c r="F107" s="134" t="s">
        <v>157</v>
      </c>
      <c r="G107" s="135" t="s">
        <v>75</v>
      </c>
      <c r="H107" s="136">
        <v>81.89</v>
      </c>
      <c r="I107" s="137"/>
      <c r="J107" s="136">
        <f t="shared" si="0"/>
        <v>0</v>
      </c>
      <c r="K107" s="134" t="s">
        <v>145</v>
      </c>
      <c r="L107" s="26"/>
      <c r="M107" s="138" t="s">
        <v>1</v>
      </c>
      <c r="N107" s="139" t="s">
        <v>38</v>
      </c>
      <c r="O107" s="45"/>
      <c r="P107" s="140">
        <f t="shared" si="1"/>
        <v>0</v>
      </c>
      <c r="Q107" s="140">
        <v>2.3000000000000001E-4</v>
      </c>
      <c r="R107" s="140">
        <f t="shared" si="2"/>
        <v>1.8834699999999999E-2</v>
      </c>
      <c r="S107" s="140">
        <v>0</v>
      </c>
      <c r="T107" s="141">
        <f t="shared" si="3"/>
        <v>0</v>
      </c>
      <c r="AR107" s="12" t="s">
        <v>146</v>
      </c>
      <c r="AT107" s="12" t="s">
        <v>142</v>
      </c>
      <c r="AU107" s="12" t="s">
        <v>77</v>
      </c>
      <c r="AY107" s="12" t="s">
        <v>139</v>
      </c>
      <c r="BE107" s="142">
        <f t="shared" si="4"/>
        <v>0</v>
      </c>
      <c r="BF107" s="142">
        <f t="shared" si="5"/>
        <v>0</v>
      </c>
      <c r="BG107" s="142">
        <f t="shared" si="6"/>
        <v>0</v>
      </c>
      <c r="BH107" s="142">
        <f t="shared" si="7"/>
        <v>0</v>
      </c>
      <c r="BI107" s="142">
        <f t="shared" si="8"/>
        <v>0</v>
      </c>
      <c r="BJ107" s="12" t="s">
        <v>77</v>
      </c>
      <c r="BK107" s="143">
        <f t="shared" si="9"/>
        <v>0</v>
      </c>
      <c r="BL107" s="12" t="s">
        <v>146</v>
      </c>
      <c r="BM107" s="12" t="s">
        <v>158</v>
      </c>
    </row>
    <row r="108" spans="2:65" s="1" customFormat="1" ht="16.5" customHeight="1">
      <c r="B108" s="131"/>
      <c r="C108" s="132" t="s">
        <v>159</v>
      </c>
      <c r="D108" s="132" t="s">
        <v>142</v>
      </c>
      <c r="E108" s="133" t="s">
        <v>160</v>
      </c>
      <c r="F108" s="134" t="s">
        <v>161</v>
      </c>
      <c r="G108" s="135" t="s">
        <v>75</v>
      </c>
      <c r="H108" s="136">
        <v>81.89</v>
      </c>
      <c r="I108" s="137"/>
      <c r="J108" s="136">
        <f t="shared" si="0"/>
        <v>0</v>
      </c>
      <c r="K108" s="134" t="s">
        <v>145</v>
      </c>
      <c r="L108" s="26"/>
      <c r="M108" s="138" t="s">
        <v>1</v>
      </c>
      <c r="N108" s="139" t="s">
        <v>38</v>
      </c>
      <c r="O108" s="45"/>
      <c r="P108" s="140">
        <f t="shared" si="1"/>
        <v>0</v>
      </c>
      <c r="Q108" s="140">
        <v>6.6E-3</v>
      </c>
      <c r="R108" s="140">
        <f t="shared" si="2"/>
        <v>0.54047400000000001</v>
      </c>
      <c r="S108" s="140">
        <v>0</v>
      </c>
      <c r="T108" s="141">
        <f t="shared" si="3"/>
        <v>0</v>
      </c>
      <c r="AR108" s="12" t="s">
        <v>146</v>
      </c>
      <c r="AT108" s="12" t="s">
        <v>142</v>
      </c>
      <c r="AU108" s="12" t="s">
        <v>77</v>
      </c>
      <c r="AY108" s="12" t="s">
        <v>139</v>
      </c>
      <c r="BE108" s="142">
        <f t="shared" si="4"/>
        <v>0</v>
      </c>
      <c r="BF108" s="142">
        <f t="shared" si="5"/>
        <v>0</v>
      </c>
      <c r="BG108" s="142">
        <f t="shared" si="6"/>
        <v>0</v>
      </c>
      <c r="BH108" s="142">
        <f t="shared" si="7"/>
        <v>0</v>
      </c>
      <c r="BI108" s="142">
        <f t="shared" si="8"/>
        <v>0</v>
      </c>
      <c r="BJ108" s="12" t="s">
        <v>77</v>
      </c>
      <c r="BK108" s="143">
        <f t="shared" si="9"/>
        <v>0</v>
      </c>
      <c r="BL108" s="12" t="s">
        <v>146</v>
      </c>
      <c r="BM108" s="12" t="s">
        <v>162</v>
      </c>
    </row>
    <row r="109" spans="2:65" s="1" customFormat="1" ht="16.5" customHeight="1">
      <c r="B109" s="131"/>
      <c r="C109" s="132" t="s">
        <v>148</v>
      </c>
      <c r="D109" s="132" t="s">
        <v>142</v>
      </c>
      <c r="E109" s="133" t="s">
        <v>163</v>
      </c>
      <c r="F109" s="134" t="s">
        <v>164</v>
      </c>
      <c r="G109" s="135" t="s">
        <v>75</v>
      </c>
      <c r="H109" s="136">
        <v>81.89</v>
      </c>
      <c r="I109" s="137"/>
      <c r="J109" s="136">
        <f t="shared" si="0"/>
        <v>0</v>
      </c>
      <c r="K109" s="134" t="s">
        <v>145</v>
      </c>
      <c r="L109" s="26"/>
      <c r="M109" s="138" t="s">
        <v>1</v>
      </c>
      <c r="N109" s="139" t="s">
        <v>38</v>
      </c>
      <c r="O109" s="45"/>
      <c r="P109" s="140">
        <f t="shared" si="1"/>
        <v>0</v>
      </c>
      <c r="Q109" s="140">
        <v>4.15E-3</v>
      </c>
      <c r="R109" s="140">
        <f t="shared" si="2"/>
        <v>0.33984350000000002</v>
      </c>
      <c r="S109" s="140">
        <v>0</v>
      </c>
      <c r="T109" s="141">
        <f t="shared" si="3"/>
        <v>0</v>
      </c>
      <c r="AR109" s="12" t="s">
        <v>146</v>
      </c>
      <c r="AT109" s="12" t="s">
        <v>142</v>
      </c>
      <c r="AU109" s="12" t="s">
        <v>77</v>
      </c>
      <c r="AY109" s="12" t="s">
        <v>139</v>
      </c>
      <c r="BE109" s="142">
        <f t="shared" si="4"/>
        <v>0</v>
      </c>
      <c r="BF109" s="142">
        <f t="shared" si="5"/>
        <v>0</v>
      </c>
      <c r="BG109" s="142">
        <f t="shared" si="6"/>
        <v>0</v>
      </c>
      <c r="BH109" s="142">
        <f t="shared" si="7"/>
        <v>0</v>
      </c>
      <c r="BI109" s="142">
        <f t="shared" si="8"/>
        <v>0</v>
      </c>
      <c r="BJ109" s="12" t="s">
        <v>77</v>
      </c>
      <c r="BK109" s="143">
        <f t="shared" si="9"/>
        <v>0</v>
      </c>
      <c r="BL109" s="12" t="s">
        <v>146</v>
      </c>
      <c r="BM109" s="12" t="s">
        <v>165</v>
      </c>
    </row>
    <row r="110" spans="2:65" s="1" customFormat="1" ht="16.5" customHeight="1">
      <c r="B110" s="131"/>
      <c r="C110" s="132" t="s">
        <v>166</v>
      </c>
      <c r="D110" s="132" t="s">
        <v>142</v>
      </c>
      <c r="E110" s="133" t="s">
        <v>167</v>
      </c>
      <c r="F110" s="134" t="s">
        <v>168</v>
      </c>
      <c r="G110" s="135" t="s">
        <v>75</v>
      </c>
      <c r="H110" s="136">
        <v>203.69300000000001</v>
      </c>
      <c r="I110" s="137"/>
      <c r="J110" s="136">
        <f t="shared" si="0"/>
        <v>0</v>
      </c>
      <c r="K110" s="134" t="s">
        <v>145</v>
      </c>
      <c r="L110" s="26"/>
      <c r="M110" s="138" t="s">
        <v>1</v>
      </c>
      <c r="N110" s="139" t="s">
        <v>38</v>
      </c>
      <c r="O110" s="45"/>
      <c r="P110" s="140">
        <f t="shared" si="1"/>
        <v>0</v>
      </c>
      <c r="Q110" s="140">
        <v>1.7239999999999998E-2</v>
      </c>
      <c r="R110" s="140">
        <f t="shared" si="2"/>
        <v>3.5116673199999999</v>
      </c>
      <c r="S110" s="140">
        <v>0</v>
      </c>
      <c r="T110" s="141">
        <f t="shared" si="3"/>
        <v>0</v>
      </c>
      <c r="AR110" s="12" t="s">
        <v>146</v>
      </c>
      <c r="AT110" s="12" t="s">
        <v>142</v>
      </c>
      <c r="AU110" s="12" t="s">
        <v>77</v>
      </c>
      <c r="AY110" s="12" t="s">
        <v>139</v>
      </c>
      <c r="BE110" s="142">
        <f t="shared" si="4"/>
        <v>0</v>
      </c>
      <c r="BF110" s="142">
        <f t="shared" si="5"/>
        <v>0</v>
      </c>
      <c r="BG110" s="142">
        <f t="shared" si="6"/>
        <v>0</v>
      </c>
      <c r="BH110" s="142">
        <f t="shared" si="7"/>
        <v>0</v>
      </c>
      <c r="BI110" s="142">
        <f t="shared" si="8"/>
        <v>0</v>
      </c>
      <c r="BJ110" s="12" t="s">
        <v>77</v>
      </c>
      <c r="BK110" s="143">
        <f t="shared" si="9"/>
        <v>0</v>
      </c>
      <c r="BL110" s="12" t="s">
        <v>146</v>
      </c>
      <c r="BM110" s="12" t="s">
        <v>169</v>
      </c>
    </row>
    <row r="111" spans="2:65" s="1" customFormat="1" ht="16.5" customHeight="1">
      <c r="B111" s="131"/>
      <c r="C111" s="132" t="s">
        <v>170</v>
      </c>
      <c r="D111" s="132" t="s">
        <v>142</v>
      </c>
      <c r="E111" s="133" t="s">
        <v>171</v>
      </c>
      <c r="F111" s="134" t="s">
        <v>172</v>
      </c>
      <c r="G111" s="135" t="s">
        <v>75</v>
      </c>
      <c r="H111" s="136">
        <v>203.69300000000001</v>
      </c>
      <c r="I111" s="137"/>
      <c r="J111" s="136">
        <f t="shared" si="0"/>
        <v>0</v>
      </c>
      <c r="K111" s="134" t="s">
        <v>145</v>
      </c>
      <c r="L111" s="26"/>
      <c r="M111" s="138" t="s">
        <v>1</v>
      </c>
      <c r="N111" s="139" t="s">
        <v>38</v>
      </c>
      <c r="O111" s="45"/>
      <c r="P111" s="140">
        <f t="shared" si="1"/>
        <v>0</v>
      </c>
      <c r="Q111" s="140">
        <v>2.3000000000000001E-4</v>
      </c>
      <c r="R111" s="140">
        <f t="shared" si="2"/>
        <v>4.6849390000000005E-2</v>
      </c>
      <c r="S111" s="140">
        <v>0</v>
      </c>
      <c r="T111" s="141">
        <f t="shared" si="3"/>
        <v>0</v>
      </c>
      <c r="AR111" s="12" t="s">
        <v>146</v>
      </c>
      <c r="AT111" s="12" t="s">
        <v>142</v>
      </c>
      <c r="AU111" s="12" t="s">
        <v>77</v>
      </c>
      <c r="AY111" s="12" t="s">
        <v>139</v>
      </c>
      <c r="BE111" s="142">
        <f t="shared" si="4"/>
        <v>0</v>
      </c>
      <c r="BF111" s="142">
        <f t="shared" si="5"/>
        <v>0</v>
      </c>
      <c r="BG111" s="142">
        <f t="shared" si="6"/>
        <v>0</v>
      </c>
      <c r="BH111" s="142">
        <f t="shared" si="7"/>
        <v>0</v>
      </c>
      <c r="BI111" s="142">
        <f t="shared" si="8"/>
        <v>0</v>
      </c>
      <c r="BJ111" s="12" t="s">
        <v>77</v>
      </c>
      <c r="BK111" s="143">
        <f t="shared" si="9"/>
        <v>0</v>
      </c>
      <c r="BL111" s="12" t="s">
        <v>146</v>
      </c>
      <c r="BM111" s="12" t="s">
        <v>173</v>
      </c>
    </row>
    <row r="112" spans="2:65" s="1" customFormat="1" ht="16.5" customHeight="1">
      <c r="B112" s="131"/>
      <c r="C112" s="132" t="s">
        <v>174</v>
      </c>
      <c r="D112" s="132" t="s">
        <v>142</v>
      </c>
      <c r="E112" s="133" t="s">
        <v>175</v>
      </c>
      <c r="F112" s="134" t="s">
        <v>176</v>
      </c>
      <c r="G112" s="135" t="s">
        <v>75</v>
      </c>
      <c r="H112" s="136">
        <v>203.69300000000001</v>
      </c>
      <c r="I112" s="137"/>
      <c r="J112" s="136">
        <f t="shared" si="0"/>
        <v>0</v>
      </c>
      <c r="K112" s="134" t="s">
        <v>145</v>
      </c>
      <c r="L112" s="26"/>
      <c r="M112" s="138" t="s">
        <v>1</v>
      </c>
      <c r="N112" s="139" t="s">
        <v>38</v>
      </c>
      <c r="O112" s="45"/>
      <c r="P112" s="140">
        <f t="shared" si="1"/>
        <v>0</v>
      </c>
      <c r="Q112" s="140">
        <v>2.0000000000000001E-4</v>
      </c>
      <c r="R112" s="140">
        <f t="shared" si="2"/>
        <v>4.0738600000000007E-2</v>
      </c>
      <c r="S112" s="140">
        <v>0</v>
      </c>
      <c r="T112" s="141">
        <f t="shared" si="3"/>
        <v>0</v>
      </c>
      <c r="AR112" s="12" t="s">
        <v>146</v>
      </c>
      <c r="AT112" s="12" t="s">
        <v>142</v>
      </c>
      <c r="AU112" s="12" t="s">
        <v>77</v>
      </c>
      <c r="AY112" s="12" t="s">
        <v>139</v>
      </c>
      <c r="BE112" s="142">
        <f t="shared" si="4"/>
        <v>0</v>
      </c>
      <c r="BF112" s="142">
        <f t="shared" si="5"/>
        <v>0</v>
      </c>
      <c r="BG112" s="142">
        <f t="shared" si="6"/>
        <v>0</v>
      </c>
      <c r="BH112" s="142">
        <f t="shared" si="7"/>
        <v>0</v>
      </c>
      <c r="BI112" s="142">
        <f t="shared" si="8"/>
        <v>0</v>
      </c>
      <c r="BJ112" s="12" t="s">
        <v>77</v>
      </c>
      <c r="BK112" s="143">
        <f t="shared" si="9"/>
        <v>0</v>
      </c>
      <c r="BL112" s="12" t="s">
        <v>146</v>
      </c>
      <c r="BM112" s="12" t="s">
        <v>177</v>
      </c>
    </row>
    <row r="113" spans="2:65" s="1" customFormat="1" ht="16.5" customHeight="1">
      <c r="B113" s="131"/>
      <c r="C113" s="132" t="s">
        <v>178</v>
      </c>
      <c r="D113" s="132" t="s">
        <v>142</v>
      </c>
      <c r="E113" s="133" t="s">
        <v>179</v>
      </c>
      <c r="F113" s="134" t="s">
        <v>180</v>
      </c>
      <c r="G113" s="135" t="s">
        <v>75</v>
      </c>
      <c r="H113" s="136">
        <v>203.69300000000001</v>
      </c>
      <c r="I113" s="137"/>
      <c r="J113" s="136">
        <f t="shared" si="0"/>
        <v>0</v>
      </c>
      <c r="K113" s="134" t="s">
        <v>145</v>
      </c>
      <c r="L113" s="26"/>
      <c r="M113" s="138" t="s">
        <v>1</v>
      </c>
      <c r="N113" s="139" t="s">
        <v>38</v>
      </c>
      <c r="O113" s="45"/>
      <c r="P113" s="140">
        <f t="shared" si="1"/>
        <v>0</v>
      </c>
      <c r="Q113" s="140">
        <v>6.3E-3</v>
      </c>
      <c r="R113" s="140">
        <f t="shared" si="2"/>
        <v>1.2832659000000002</v>
      </c>
      <c r="S113" s="140">
        <v>0</v>
      </c>
      <c r="T113" s="141">
        <f t="shared" si="3"/>
        <v>0</v>
      </c>
      <c r="AR113" s="12" t="s">
        <v>146</v>
      </c>
      <c r="AT113" s="12" t="s">
        <v>142</v>
      </c>
      <c r="AU113" s="12" t="s">
        <v>77</v>
      </c>
      <c r="AY113" s="12" t="s">
        <v>139</v>
      </c>
      <c r="BE113" s="142">
        <f t="shared" si="4"/>
        <v>0</v>
      </c>
      <c r="BF113" s="142">
        <f t="shared" si="5"/>
        <v>0</v>
      </c>
      <c r="BG113" s="142">
        <f t="shared" si="6"/>
        <v>0</v>
      </c>
      <c r="BH113" s="142">
        <f t="shared" si="7"/>
        <v>0</v>
      </c>
      <c r="BI113" s="142">
        <f t="shared" si="8"/>
        <v>0</v>
      </c>
      <c r="BJ113" s="12" t="s">
        <v>77</v>
      </c>
      <c r="BK113" s="143">
        <f t="shared" si="9"/>
        <v>0</v>
      </c>
      <c r="BL113" s="12" t="s">
        <v>146</v>
      </c>
      <c r="BM113" s="12" t="s">
        <v>181</v>
      </c>
    </row>
    <row r="114" spans="2:65" s="1" customFormat="1" ht="16.5" customHeight="1">
      <c r="B114" s="131"/>
      <c r="C114" s="132" t="s">
        <v>182</v>
      </c>
      <c r="D114" s="132" t="s">
        <v>142</v>
      </c>
      <c r="E114" s="133" t="s">
        <v>183</v>
      </c>
      <c r="F114" s="134" t="s">
        <v>184</v>
      </c>
      <c r="G114" s="135" t="s">
        <v>75</v>
      </c>
      <c r="H114" s="136">
        <v>203.69300000000001</v>
      </c>
      <c r="I114" s="137"/>
      <c r="J114" s="136">
        <f t="shared" si="0"/>
        <v>0</v>
      </c>
      <c r="K114" s="134" t="s">
        <v>145</v>
      </c>
      <c r="L114" s="26"/>
      <c r="M114" s="138" t="s">
        <v>1</v>
      </c>
      <c r="N114" s="139" t="s">
        <v>38</v>
      </c>
      <c r="O114" s="45"/>
      <c r="P114" s="140">
        <f t="shared" si="1"/>
        <v>0</v>
      </c>
      <c r="Q114" s="140">
        <v>4.15E-3</v>
      </c>
      <c r="R114" s="140">
        <f t="shared" si="2"/>
        <v>0.8453259500000001</v>
      </c>
      <c r="S114" s="140">
        <v>0</v>
      </c>
      <c r="T114" s="141">
        <f t="shared" si="3"/>
        <v>0</v>
      </c>
      <c r="AR114" s="12" t="s">
        <v>146</v>
      </c>
      <c r="AT114" s="12" t="s">
        <v>142</v>
      </c>
      <c r="AU114" s="12" t="s">
        <v>77</v>
      </c>
      <c r="AY114" s="12" t="s">
        <v>139</v>
      </c>
      <c r="BE114" s="142">
        <f t="shared" si="4"/>
        <v>0</v>
      </c>
      <c r="BF114" s="142">
        <f t="shared" si="5"/>
        <v>0</v>
      </c>
      <c r="BG114" s="142">
        <f t="shared" si="6"/>
        <v>0</v>
      </c>
      <c r="BH114" s="142">
        <f t="shared" si="7"/>
        <v>0</v>
      </c>
      <c r="BI114" s="142">
        <f t="shared" si="8"/>
        <v>0</v>
      </c>
      <c r="BJ114" s="12" t="s">
        <v>77</v>
      </c>
      <c r="BK114" s="143">
        <f t="shared" si="9"/>
        <v>0</v>
      </c>
      <c r="BL114" s="12" t="s">
        <v>146</v>
      </c>
      <c r="BM114" s="12" t="s">
        <v>185</v>
      </c>
    </row>
    <row r="115" spans="2:65" s="1" customFormat="1" ht="16.5" customHeight="1">
      <c r="B115" s="131"/>
      <c r="C115" s="132" t="s">
        <v>186</v>
      </c>
      <c r="D115" s="132" t="s">
        <v>142</v>
      </c>
      <c r="E115" s="133" t="s">
        <v>187</v>
      </c>
      <c r="F115" s="134" t="s">
        <v>188</v>
      </c>
      <c r="G115" s="135" t="s">
        <v>75</v>
      </c>
      <c r="H115" s="136">
        <v>32.92</v>
      </c>
      <c r="I115" s="137"/>
      <c r="J115" s="136">
        <f t="shared" si="0"/>
        <v>0</v>
      </c>
      <c r="K115" s="134" t="s">
        <v>145</v>
      </c>
      <c r="L115" s="26"/>
      <c r="M115" s="138" t="s">
        <v>1</v>
      </c>
      <c r="N115" s="139" t="s">
        <v>38</v>
      </c>
      <c r="O115" s="45"/>
      <c r="P115" s="140">
        <f t="shared" si="1"/>
        <v>0</v>
      </c>
      <c r="Q115" s="140">
        <v>0</v>
      </c>
      <c r="R115" s="140">
        <f t="shared" si="2"/>
        <v>0</v>
      </c>
      <c r="S115" s="140">
        <v>0</v>
      </c>
      <c r="T115" s="141">
        <f t="shared" si="3"/>
        <v>0</v>
      </c>
      <c r="AR115" s="12" t="s">
        <v>189</v>
      </c>
      <c r="AT115" s="12" t="s">
        <v>142</v>
      </c>
      <c r="AU115" s="12" t="s">
        <v>77</v>
      </c>
      <c r="AY115" s="12" t="s">
        <v>139</v>
      </c>
      <c r="BE115" s="142">
        <f t="shared" si="4"/>
        <v>0</v>
      </c>
      <c r="BF115" s="142">
        <f t="shared" si="5"/>
        <v>0</v>
      </c>
      <c r="BG115" s="142">
        <f t="shared" si="6"/>
        <v>0</v>
      </c>
      <c r="BH115" s="142">
        <f t="shared" si="7"/>
        <v>0</v>
      </c>
      <c r="BI115" s="142">
        <f t="shared" si="8"/>
        <v>0</v>
      </c>
      <c r="BJ115" s="12" t="s">
        <v>77</v>
      </c>
      <c r="BK115" s="143">
        <f t="shared" si="9"/>
        <v>0</v>
      </c>
      <c r="BL115" s="12" t="s">
        <v>189</v>
      </c>
      <c r="BM115" s="12" t="s">
        <v>190</v>
      </c>
    </row>
    <row r="116" spans="2:65" s="1" customFormat="1" ht="16.5" customHeight="1">
      <c r="B116" s="131"/>
      <c r="C116" s="144" t="s">
        <v>191</v>
      </c>
      <c r="D116" s="144" t="s">
        <v>192</v>
      </c>
      <c r="E116" s="145" t="s">
        <v>193</v>
      </c>
      <c r="F116" s="146" t="s">
        <v>194</v>
      </c>
      <c r="G116" s="147" t="s">
        <v>195</v>
      </c>
      <c r="H116" s="148">
        <v>5.0860000000000003</v>
      </c>
      <c r="I116" s="149"/>
      <c r="J116" s="148">
        <f t="shared" si="0"/>
        <v>0</v>
      </c>
      <c r="K116" s="146" t="s">
        <v>145</v>
      </c>
      <c r="L116" s="150"/>
      <c r="M116" s="151" t="s">
        <v>1</v>
      </c>
      <c r="N116" s="152" t="s">
        <v>38</v>
      </c>
      <c r="O116" s="45"/>
      <c r="P116" s="140">
        <f t="shared" si="1"/>
        <v>0</v>
      </c>
      <c r="Q116" s="140">
        <v>1E-3</v>
      </c>
      <c r="R116" s="140">
        <f t="shared" si="2"/>
        <v>5.0860000000000002E-3</v>
      </c>
      <c r="S116" s="140">
        <v>0</v>
      </c>
      <c r="T116" s="141">
        <f t="shared" si="3"/>
        <v>0</v>
      </c>
      <c r="AR116" s="12" t="s">
        <v>196</v>
      </c>
      <c r="AT116" s="12" t="s">
        <v>192</v>
      </c>
      <c r="AU116" s="12" t="s">
        <v>77</v>
      </c>
      <c r="AY116" s="12" t="s">
        <v>139</v>
      </c>
      <c r="BE116" s="142">
        <f t="shared" si="4"/>
        <v>0</v>
      </c>
      <c r="BF116" s="142">
        <f t="shared" si="5"/>
        <v>0</v>
      </c>
      <c r="BG116" s="142">
        <f t="shared" si="6"/>
        <v>0</v>
      </c>
      <c r="BH116" s="142">
        <f t="shared" si="7"/>
        <v>0</v>
      </c>
      <c r="BI116" s="142">
        <f t="shared" si="8"/>
        <v>0</v>
      </c>
      <c r="BJ116" s="12" t="s">
        <v>77</v>
      </c>
      <c r="BK116" s="143">
        <f t="shared" si="9"/>
        <v>0</v>
      </c>
      <c r="BL116" s="12" t="s">
        <v>189</v>
      </c>
      <c r="BM116" s="12" t="s">
        <v>197</v>
      </c>
    </row>
    <row r="117" spans="2:65" s="1" customFormat="1" ht="16.5" customHeight="1">
      <c r="B117" s="131"/>
      <c r="C117" s="144" t="s">
        <v>198</v>
      </c>
      <c r="D117" s="144" t="s">
        <v>192</v>
      </c>
      <c r="E117" s="145" t="s">
        <v>199</v>
      </c>
      <c r="F117" s="146" t="s">
        <v>200</v>
      </c>
      <c r="G117" s="147" t="s">
        <v>195</v>
      </c>
      <c r="H117" s="148">
        <v>5.0860000000000003</v>
      </c>
      <c r="I117" s="149"/>
      <c r="J117" s="148">
        <f t="shared" si="0"/>
        <v>0</v>
      </c>
      <c r="K117" s="146" t="s">
        <v>145</v>
      </c>
      <c r="L117" s="150"/>
      <c r="M117" s="151" t="s">
        <v>1</v>
      </c>
      <c r="N117" s="152" t="s">
        <v>38</v>
      </c>
      <c r="O117" s="45"/>
      <c r="P117" s="140">
        <f t="shared" si="1"/>
        <v>0</v>
      </c>
      <c r="Q117" s="140">
        <v>1E-3</v>
      </c>
      <c r="R117" s="140">
        <f t="shared" si="2"/>
        <v>5.0860000000000002E-3</v>
      </c>
      <c r="S117" s="140">
        <v>0</v>
      </c>
      <c r="T117" s="141">
        <f t="shared" si="3"/>
        <v>0</v>
      </c>
      <c r="AR117" s="12" t="s">
        <v>196</v>
      </c>
      <c r="AT117" s="12" t="s">
        <v>192</v>
      </c>
      <c r="AU117" s="12" t="s">
        <v>77</v>
      </c>
      <c r="AY117" s="12" t="s">
        <v>139</v>
      </c>
      <c r="BE117" s="142">
        <f t="shared" si="4"/>
        <v>0</v>
      </c>
      <c r="BF117" s="142">
        <f t="shared" si="5"/>
        <v>0</v>
      </c>
      <c r="BG117" s="142">
        <f t="shared" si="6"/>
        <v>0</v>
      </c>
      <c r="BH117" s="142">
        <f t="shared" si="7"/>
        <v>0</v>
      </c>
      <c r="BI117" s="142">
        <f t="shared" si="8"/>
        <v>0</v>
      </c>
      <c r="BJ117" s="12" t="s">
        <v>77</v>
      </c>
      <c r="BK117" s="143">
        <f t="shared" si="9"/>
        <v>0</v>
      </c>
      <c r="BL117" s="12" t="s">
        <v>189</v>
      </c>
      <c r="BM117" s="12" t="s">
        <v>201</v>
      </c>
    </row>
    <row r="118" spans="2:65" s="1" customFormat="1" ht="16.5" customHeight="1">
      <c r="B118" s="131"/>
      <c r="C118" s="132" t="s">
        <v>202</v>
      </c>
      <c r="D118" s="132" t="s">
        <v>142</v>
      </c>
      <c r="E118" s="133" t="s">
        <v>203</v>
      </c>
      <c r="F118" s="134" t="s">
        <v>204</v>
      </c>
      <c r="G118" s="135" t="s">
        <v>75</v>
      </c>
      <c r="H118" s="136">
        <v>48.97</v>
      </c>
      <c r="I118" s="137"/>
      <c r="J118" s="136">
        <f t="shared" si="0"/>
        <v>0</v>
      </c>
      <c r="K118" s="134" t="s">
        <v>145</v>
      </c>
      <c r="L118" s="26"/>
      <c r="M118" s="138" t="s">
        <v>1</v>
      </c>
      <c r="N118" s="139" t="s">
        <v>38</v>
      </c>
      <c r="O118" s="45"/>
      <c r="P118" s="140">
        <f t="shared" si="1"/>
        <v>0</v>
      </c>
      <c r="Q118" s="140">
        <v>0.10299999999999999</v>
      </c>
      <c r="R118" s="140">
        <f t="shared" si="2"/>
        <v>5.0439099999999994</v>
      </c>
      <c r="S118" s="140">
        <v>0</v>
      </c>
      <c r="T118" s="141">
        <f t="shared" si="3"/>
        <v>0</v>
      </c>
      <c r="AR118" s="12" t="s">
        <v>146</v>
      </c>
      <c r="AT118" s="12" t="s">
        <v>142</v>
      </c>
      <c r="AU118" s="12" t="s">
        <v>77</v>
      </c>
      <c r="AY118" s="12" t="s">
        <v>139</v>
      </c>
      <c r="BE118" s="142">
        <f t="shared" si="4"/>
        <v>0</v>
      </c>
      <c r="BF118" s="142">
        <f t="shared" si="5"/>
        <v>0</v>
      </c>
      <c r="BG118" s="142">
        <f t="shared" si="6"/>
        <v>0</v>
      </c>
      <c r="BH118" s="142">
        <f t="shared" si="7"/>
        <v>0</v>
      </c>
      <c r="BI118" s="142">
        <f t="shared" si="8"/>
        <v>0</v>
      </c>
      <c r="BJ118" s="12" t="s">
        <v>77</v>
      </c>
      <c r="BK118" s="143">
        <f t="shared" si="9"/>
        <v>0</v>
      </c>
      <c r="BL118" s="12" t="s">
        <v>146</v>
      </c>
      <c r="BM118" s="12" t="s">
        <v>205</v>
      </c>
    </row>
    <row r="119" spans="2:65" s="1" customFormat="1" ht="16.5" customHeight="1">
      <c r="B119" s="131"/>
      <c r="C119" s="132" t="s">
        <v>189</v>
      </c>
      <c r="D119" s="132" t="s">
        <v>142</v>
      </c>
      <c r="E119" s="133" t="s">
        <v>206</v>
      </c>
      <c r="F119" s="134" t="s">
        <v>207</v>
      </c>
      <c r="G119" s="135" t="s">
        <v>75</v>
      </c>
      <c r="H119" s="136">
        <v>81.89</v>
      </c>
      <c r="I119" s="137"/>
      <c r="J119" s="136">
        <f t="shared" si="0"/>
        <v>0</v>
      </c>
      <c r="K119" s="134" t="s">
        <v>145</v>
      </c>
      <c r="L119" s="26"/>
      <c r="M119" s="138" t="s">
        <v>1</v>
      </c>
      <c r="N119" s="139" t="s">
        <v>38</v>
      </c>
      <c r="O119" s="45"/>
      <c r="P119" s="140">
        <f t="shared" si="1"/>
        <v>0</v>
      </c>
      <c r="Q119" s="140">
        <v>1.6320000000000001E-2</v>
      </c>
      <c r="R119" s="140">
        <f t="shared" si="2"/>
        <v>1.3364448000000002</v>
      </c>
      <c r="S119" s="140">
        <v>0</v>
      </c>
      <c r="T119" s="141">
        <f t="shared" si="3"/>
        <v>0</v>
      </c>
      <c r="AR119" s="12" t="s">
        <v>146</v>
      </c>
      <c r="AT119" s="12" t="s">
        <v>142</v>
      </c>
      <c r="AU119" s="12" t="s">
        <v>77</v>
      </c>
      <c r="AY119" s="12" t="s">
        <v>139</v>
      </c>
      <c r="BE119" s="142">
        <f t="shared" si="4"/>
        <v>0</v>
      </c>
      <c r="BF119" s="142">
        <f t="shared" si="5"/>
        <v>0</v>
      </c>
      <c r="BG119" s="142">
        <f t="shared" si="6"/>
        <v>0</v>
      </c>
      <c r="BH119" s="142">
        <f t="shared" si="7"/>
        <v>0</v>
      </c>
      <c r="BI119" s="142">
        <f t="shared" si="8"/>
        <v>0</v>
      </c>
      <c r="BJ119" s="12" t="s">
        <v>77</v>
      </c>
      <c r="BK119" s="143">
        <f t="shared" si="9"/>
        <v>0</v>
      </c>
      <c r="BL119" s="12" t="s">
        <v>146</v>
      </c>
      <c r="BM119" s="12" t="s">
        <v>208</v>
      </c>
    </row>
    <row r="120" spans="2:65" s="1" customFormat="1" ht="16.5" customHeight="1">
      <c r="B120" s="131"/>
      <c r="C120" s="132" t="s">
        <v>209</v>
      </c>
      <c r="D120" s="132" t="s">
        <v>142</v>
      </c>
      <c r="E120" s="133" t="s">
        <v>210</v>
      </c>
      <c r="F120" s="134" t="s">
        <v>211</v>
      </c>
      <c r="G120" s="135" t="s">
        <v>212</v>
      </c>
      <c r="H120" s="136">
        <v>1</v>
      </c>
      <c r="I120" s="137"/>
      <c r="J120" s="136">
        <f t="shared" si="0"/>
        <v>0</v>
      </c>
      <c r="K120" s="134" t="s">
        <v>145</v>
      </c>
      <c r="L120" s="26"/>
      <c r="M120" s="138" t="s">
        <v>1</v>
      </c>
      <c r="N120" s="139" t="s">
        <v>38</v>
      </c>
      <c r="O120" s="45"/>
      <c r="P120" s="140">
        <f t="shared" si="1"/>
        <v>0</v>
      </c>
      <c r="Q120" s="140">
        <v>0.43841000000000002</v>
      </c>
      <c r="R120" s="140">
        <f t="shared" si="2"/>
        <v>0.43841000000000002</v>
      </c>
      <c r="S120" s="140">
        <v>0</v>
      </c>
      <c r="T120" s="141">
        <f t="shared" si="3"/>
        <v>0</v>
      </c>
      <c r="AR120" s="12" t="s">
        <v>146</v>
      </c>
      <c r="AT120" s="12" t="s">
        <v>142</v>
      </c>
      <c r="AU120" s="12" t="s">
        <v>77</v>
      </c>
      <c r="AY120" s="12" t="s">
        <v>139</v>
      </c>
      <c r="BE120" s="142">
        <f t="shared" si="4"/>
        <v>0</v>
      </c>
      <c r="BF120" s="142">
        <f t="shared" si="5"/>
        <v>0</v>
      </c>
      <c r="BG120" s="142">
        <f t="shared" si="6"/>
        <v>0</v>
      </c>
      <c r="BH120" s="142">
        <f t="shared" si="7"/>
        <v>0</v>
      </c>
      <c r="BI120" s="142">
        <f t="shared" si="8"/>
        <v>0</v>
      </c>
      <c r="BJ120" s="12" t="s">
        <v>77</v>
      </c>
      <c r="BK120" s="143">
        <f t="shared" si="9"/>
        <v>0</v>
      </c>
      <c r="BL120" s="12" t="s">
        <v>146</v>
      </c>
      <c r="BM120" s="12" t="s">
        <v>213</v>
      </c>
    </row>
    <row r="121" spans="2:65" s="1" customFormat="1" ht="16.5" customHeight="1">
      <c r="B121" s="131"/>
      <c r="C121" s="144" t="s">
        <v>214</v>
      </c>
      <c r="D121" s="144" t="s">
        <v>192</v>
      </c>
      <c r="E121" s="145" t="s">
        <v>215</v>
      </c>
      <c r="F121" s="146" t="s">
        <v>216</v>
      </c>
      <c r="G121" s="147" t="s">
        <v>212</v>
      </c>
      <c r="H121" s="148">
        <v>1</v>
      </c>
      <c r="I121" s="149"/>
      <c r="J121" s="148">
        <f t="shared" si="0"/>
        <v>0</v>
      </c>
      <c r="K121" s="146" t="s">
        <v>145</v>
      </c>
      <c r="L121" s="150"/>
      <c r="M121" s="151" t="s">
        <v>1</v>
      </c>
      <c r="N121" s="152" t="s">
        <v>38</v>
      </c>
      <c r="O121" s="45"/>
      <c r="P121" s="140">
        <f t="shared" si="1"/>
        <v>0</v>
      </c>
      <c r="Q121" s="140">
        <v>0.01</v>
      </c>
      <c r="R121" s="140">
        <f t="shared" si="2"/>
        <v>0.01</v>
      </c>
      <c r="S121" s="140">
        <v>0</v>
      </c>
      <c r="T121" s="141">
        <f t="shared" si="3"/>
        <v>0</v>
      </c>
      <c r="AR121" s="12" t="s">
        <v>170</v>
      </c>
      <c r="AT121" s="12" t="s">
        <v>192</v>
      </c>
      <c r="AU121" s="12" t="s">
        <v>77</v>
      </c>
      <c r="AY121" s="12" t="s">
        <v>139</v>
      </c>
      <c r="BE121" s="142">
        <f t="shared" si="4"/>
        <v>0</v>
      </c>
      <c r="BF121" s="142">
        <f t="shared" si="5"/>
        <v>0</v>
      </c>
      <c r="BG121" s="142">
        <f t="shared" si="6"/>
        <v>0</v>
      </c>
      <c r="BH121" s="142">
        <f t="shared" si="7"/>
        <v>0</v>
      </c>
      <c r="BI121" s="142">
        <f t="shared" si="8"/>
        <v>0</v>
      </c>
      <c r="BJ121" s="12" t="s">
        <v>77</v>
      </c>
      <c r="BK121" s="143">
        <f t="shared" si="9"/>
        <v>0</v>
      </c>
      <c r="BL121" s="12" t="s">
        <v>146</v>
      </c>
      <c r="BM121" s="12" t="s">
        <v>217</v>
      </c>
    </row>
    <row r="122" spans="2:65" s="10" customFormat="1" ht="22.8" customHeight="1">
      <c r="B122" s="118"/>
      <c r="D122" s="119" t="s">
        <v>65</v>
      </c>
      <c r="E122" s="129" t="s">
        <v>174</v>
      </c>
      <c r="F122" s="129" t="s">
        <v>218</v>
      </c>
      <c r="I122" s="121"/>
      <c r="J122" s="130">
        <f>BK122</f>
        <v>0</v>
      </c>
      <c r="L122" s="118"/>
      <c r="M122" s="123"/>
      <c r="N122" s="124"/>
      <c r="O122" s="124"/>
      <c r="P122" s="125">
        <f>SUM(P123:P142)</f>
        <v>0</v>
      </c>
      <c r="Q122" s="124"/>
      <c r="R122" s="125">
        <f>SUM(R123:R142)</f>
        <v>0.42210359999999997</v>
      </c>
      <c r="S122" s="124"/>
      <c r="T122" s="126">
        <f>SUM(T123:T142)</f>
        <v>30.256196999999997</v>
      </c>
      <c r="AR122" s="119" t="s">
        <v>71</v>
      </c>
      <c r="AT122" s="127" t="s">
        <v>65</v>
      </c>
      <c r="AU122" s="127" t="s">
        <v>71</v>
      </c>
      <c r="AY122" s="119" t="s">
        <v>139</v>
      </c>
      <c r="BK122" s="128">
        <f>SUM(BK123:BK142)</f>
        <v>0</v>
      </c>
    </row>
    <row r="123" spans="2:65" s="1" customFormat="1" ht="16.5" customHeight="1">
      <c r="B123" s="131"/>
      <c r="C123" s="132" t="s">
        <v>219</v>
      </c>
      <c r="D123" s="132" t="s">
        <v>142</v>
      </c>
      <c r="E123" s="133" t="s">
        <v>220</v>
      </c>
      <c r="F123" s="134" t="s">
        <v>221</v>
      </c>
      <c r="G123" s="135" t="s">
        <v>75</v>
      </c>
      <c r="H123" s="136">
        <v>81.89</v>
      </c>
      <c r="I123" s="137"/>
      <c r="J123" s="136">
        <f t="shared" ref="J123:J142" si="10">ROUND(I123*H123,3)</f>
        <v>0</v>
      </c>
      <c r="K123" s="134" t="s">
        <v>145</v>
      </c>
      <c r="L123" s="26"/>
      <c r="M123" s="138" t="s">
        <v>1</v>
      </c>
      <c r="N123" s="139" t="s">
        <v>38</v>
      </c>
      <c r="O123" s="45"/>
      <c r="P123" s="140">
        <f t="shared" ref="P123:P142" si="11">O123*H123</f>
        <v>0</v>
      </c>
      <c r="Q123" s="140">
        <v>1.92E-3</v>
      </c>
      <c r="R123" s="140">
        <f t="shared" ref="R123:R142" si="12">Q123*H123</f>
        <v>0.1572288</v>
      </c>
      <c r="S123" s="140">
        <v>0</v>
      </c>
      <c r="T123" s="141">
        <f t="shared" ref="T123:T142" si="13">S123*H123</f>
        <v>0</v>
      </c>
      <c r="AR123" s="12" t="s">
        <v>146</v>
      </c>
      <c r="AT123" s="12" t="s">
        <v>142</v>
      </c>
      <c r="AU123" s="12" t="s">
        <v>77</v>
      </c>
      <c r="AY123" s="12" t="s">
        <v>139</v>
      </c>
      <c r="BE123" s="142">
        <f t="shared" ref="BE123:BE142" si="14">IF(N123="základná",J123,0)</f>
        <v>0</v>
      </c>
      <c r="BF123" s="142">
        <f t="shared" ref="BF123:BF142" si="15">IF(N123="znížená",J123,0)</f>
        <v>0</v>
      </c>
      <c r="BG123" s="142">
        <f t="shared" ref="BG123:BG142" si="16">IF(N123="zákl. prenesená",J123,0)</f>
        <v>0</v>
      </c>
      <c r="BH123" s="142">
        <f t="shared" ref="BH123:BH142" si="17">IF(N123="zníž. prenesená",J123,0)</f>
        <v>0</v>
      </c>
      <c r="BI123" s="142">
        <f t="shared" ref="BI123:BI142" si="18">IF(N123="nulová",J123,0)</f>
        <v>0</v>
      </c>
      <c r="BJ123" s="12" t="s">
        <v>77</v>
      </c>
      <c r="BK123" s="143">
        <f t="shared" ref="BK123:BK142" si="19">ROUND(I123*H123,3)</f>
        <v>0</v>
      </c>
      <c r="BL123" s="12" t="s">
        <v>146</v>
      </c>
      <c r="BM123" s="12" t="s">
        <v>222</v>
      </c>
    </row>
    <row r="124" spans="2:65" s="1" customFormat="1" ht="16.5" customHeight="1">
      <c r="B124" s="131"/>
      <c r="C124" s="132" t="s">
        <v>7</v>
      </c>
      <c r="D124" s="132" t="s">
        <v>142</v>
      </c>
      <c r="E124" s="133" t="s">
        <v>223</v>
      </c>
      <c r="F124" s="134" t="s">
        <v>224</v>
      </c>
      <c r="G124" s="135" t="s">
        <v>75</v>
      </c>
      <c r="H124" s="136">
        <v>42.86</v>
      </c>
      <c r="I124" s="137"/>
      <c r="J124" s="136">
        <f t="shared" si="10"/>
        <v>0</v>
      </c>
      <c r="K124" s="134" t="s">
        <v>145</v>
      </c>
      <c r="L124" s="26"/>
      <c r="M124" s="138" t="s">
        <v>1</v>
      </c>
      <c r="N124" s="139" t="s">
        <v>38</v>
      </c>
      <c r="O124" s="45"/>
      <c r="P124" s="140">
        <f t="shared" si="11"/>
        <v>0</v>
      </c>
      <c r="Q124" s="140">
        <v>6.1799999999999997E-3</v>
      </c>
      <c r="R124" s="140">
        <f t="shared" si="12"/>
        <v>0.26487479999999997</v>
      </c>
      <c r="S124" s="140">
        <v>0</v>
      </c>
      <c r="T124" s="141">
        <f t="shared" si="13"/>
        <v>0</v>
      </c>
      <c r="AR124" s="12" t="s">
        <v>146</v>
      </c>
      <c r="AT124" s="12" t="s">
        <v>142</v>
      </c>
      <c r="AU124" s="12" t="s">
        <v>77</v>
      </c>
      <c r="AY124" s="12" t="s">
        <v>139</v>
      </c>
      <c r="BE124" s="142">
        <f t="shared" si="14"/>
        <v>0</v>
      </c>
      <c r="BF124" s="142">
        <f t="shared" si="15"/>
        <v>0</v>
      </c>
      <c r="BG124" s="142">
        <f t="shared" si="16"/>
        <v>0</v>
      </c>
      <c r="BH124" s="142">
        <f t="shared" si="17"/>
        <v>0</v>
      </c>
      <c r="BI124" s="142">
        <f t="shared" si="18"/>
        <v>0</v>
      </c>
      <c r="BJ124" s="12" t="s">
        <v>77</v>
      </c>
      <c r="BK124" s="143">
        <f t="shared" si="19"/>
        <v>0</v>
      </c>
      <c r="BL124" s="12" t="s">
        <v>146</v>
      </c>
      <c r="BM124" s="12" t="s">
        <v>225</v>
      </c>
    </row>
    <row r="125" spans="2:65" s="1" customFormat="1" ht="16.5" customHeight="1">
      <c r="B125" s="131"/>
      <c r="C125" s="132" t="s">
        <v>226</v>
      </c>
      <c r="D125" s="132" t="s">
        <v>142</v>
      </c>
      <c r="E125" s="133" t="s">
        <v>227</v>
      </c>
      <c r="F125" s="134" t="s">
        <v>228</v>
      </c>
      <c r="G125" s="135" t="s">
        <v>75</v>
      </c>
      <c r="H125" s="136">
        <v>1.74</v>
      </c>
      <c r="I125" s="137"/>
      <c r="J125" s="136">
        <f t="shared" si="10"/>
        <v>0</v>
      </c>
      <c r="K125" s="134" t="s">
        <v>145</v>
      </c>
      <c r="L125" s="26"/>
      <c r="M125" s="138" t="s">
        <v>1</v>
      </c>
      <c r="N125" s="139" t="s">
        <v>38</v>
      </c>
      <c r="O125" s="45"/>
      <c r="P125" s="140">
        <f t="shared" si="11"/>
        <v>0</v>
      </c>
      <c r="Q125" s="140">
        <v>0</v>
      </c>
      <c r="R125" s="140">
        <f t="shared" si="12"/>
        <v>0</v>
      </c>
      <c r="S125" s="140">
        <v>0.19600000000000001</v>
      </c>
      <c r="T125" s="141">
        <f t="shared" si="13"/>
        <v>0.34104000000000001</v>
      </c>
      <c r="AR125" s="12" t="s">
        <v>146</v>
      </c>
      <c r="AT125" s="12" t="s">
        <v>142</v>
      </c>
      <c r="AU125" s="12" t="s">
        <v>77</v>
      </c>
      <c r="AY125" s="12" t="s">
        <v>139</v>
      </c>
      <c r="BE125" s="142">
        <f t="shared" si="14"/>
        <v>0</v>
      </c>
      <c r="BF125" s="142">
        <f t="shared" si="15"/>
        <v>0</v>
      </c>
      <c r="BG125" s="142">
        <f t="shared" si="16"/>
        <v>0</v>
      </c>
      <c r="BH125" s="142">
        <f t="shared" si="17"/>
        <v>0</v>
      </c>
      <c r="BI125" s="142">
        <f t="shared" si="18"/>
        <v>0</v>
      </c>
      <c r="BJ125" s="12" t="s">
        <v>77</v>
      </c>
      <c r="BK125" s="143">
        <f t="shared" si="19"/>
        <v>0</v>
      </c>
      <c r="BL125" s="12" t="s">
        <v>146</v>
      </c>
      <c r="BM125" s="12" t="s">
        <v>229</v>
      </c>
    </row>
    <row r="126" spans="2:65" s="1" customFormat="1" ht="16.5" customHeight="1">
      <c r="B126" s="131"/>
      <c r="C126" s="132" t="s">
        <v>230</v>
      </c>
      <c r="D126" s="132" t="s">
        <v>142</v>
      </c>
      <c r="E126" s="133" t="s">
        <v>231</v>
      </c>
      <c r="F126" s="134" t="s">
        <v>232</v>
      </c>
      <c r="G126" s="135" t="s">
        <v>233</v>
      </c>
      <c r="H126" s="136">
        <v>4.8970000000000002</v>
      </c>
      <c r="I126" s="137"/>
      <c r="J126" s="136">
        <f t="shared" si="10"/>
        <v>0</v>
      </c>
      <c r="K126" s="134" t="s">
        <v>145</v>
      </c>
      <c r="L126" s="26"/>
      <c r="M126" s="138" t="s">
        <v>1</v>
      </c>
      <c r="N126" s="139" t="s">
        <v>38</v>
      </c>
      <c r="O126" s="45"/>
      <c r="P126" s="140">
        <f t="shared" si="11"/>
        <v>0</v>
      </c>
      <c r="Q126" s="140">
        <v>0</v>
      </c>
      <c r="R126" s="140">
        <f t="shared" si="12"/>
        <v>0</v>
      </c>
      <c r="S126" s="140">
        <v>2.2000000000000002</v>
      </c>
      <c r="T126" s="141">
        <f t="shared" si="13"/>
        <v>10.773400000000001</v>
      </c>
      <c r="AR126" s="12" t="s">
        <v>146</v>
      </c>
      <c r="AT126" s="12" t="s">
        <v>142</v>
      </c>
      <c r="AU126" s="12" t="s">
        <v>77</v>
      </c>
      <c r="AY126" s="12" t="s">
        <v>139</v>
      </c>
      <c r="BE126" s="142">
        <f t="shared" si="14"/>
        <v>0</v>
      </c>
      <c r="BF126" s="142">
        <f t="shared" si="15"/>
        <v>0</v>
      </c>
      <c r="BG126" s="142">
        <f t="shared" si="16"/>
        <v>0</v>
      </c>
      <c r="BH126" s="142">
        <f t="shared" si="17"/>
        <v>0</v>
      </c>
      <c r="BI126" s="142">
        <f t="shared" si="18"/>
        <v>0</v>
      </c>
      <c r="BJ126" s="12" t="s">
        <v>77</v>
      </c>
      <c r="BK126" s="143">
        <f t="shared" si="19"/>
        <v>0</v>
      </c>
      <c r="BL126" s="12" t="s">
        <v>146</v>
      </c>
      <c r="BM126" s="12" t="s">
        <v>234</v>
      </c>
    </row>
    <row r="127" spans="2:65" s="1" customFormat="1" ht="16.5" customHeight="1">
      <c r="B127" s="131"/>
      <c r="C127" s="132" t="s">
        <v>235</v>
      </c>
      <c r="D127" s="132" t="s">
        <v>142</v>
      </c>
      <c r="E127" s="133" t="s">
        <v>236</v>
      </c>
      <c r="F127" s="134" t="s">
        <v>237</v>
      </c>
      <c r="G127" s="135" t="s">
        <v>75</v>
      </c>
      <c r="H127" s="136">
        <v>32.92</v>
      </c>
      <c r="I127" s="137"/>
      <c r="J127" s="136">
        <f t="shared" si="10"/>
        <v>0</v>
      </c>
      <c r="K127" s="134" t="s">
        <v>145</v>
      </c>
      <c r="L127" s="26"/>
      <c r="M127" s="138" t="s">
        <v>1</v>
      </c>
      <c r="N127" s="139" t="s">
        <v>38</v>
      </c>
      <c r="O127" s="45"/>
      <c r="P127" s="140">
        <f t="shared" si="11"/>
        <v>0</v>
      </c>
      <c r="Q127" s="140">
        <v>0</v>
      </c>
      <c r="R127" s="140">
        <f t="shared" si="12"/>
        <v>0</v>
      </c>
      <c r="S127" s="140">
        <v>0.02</v>
      </c>
      <c r="T127" s="141">
        <f t="shared" si="13"/>
        <v>0.6584000000000001</v>
      </c>
      <c r="AR127" s="12" t="s">
        <v>146</v>
      </c>
      <c r="AT127" s="12" t="s">
        <v>142</v>
      </c>
      <c r="AU127" s="12" t="s">
        <v>77</v>
      </c>
      <c r="AY127" s="12" t="s">
        <v>139</v>
      </c>
      <c r="BE127" s="142">
        <f t="shared" si="14"/>
        <v>0</v>
      </c>
      <c r="BF127" s="142">
        <f t="shared" si="15"/>
        <v>0</v>
      </c>
      <c r="BG127" s="142">
        <f t="shared" si="16"/>
        <v>0</v>
      </c>
      <c r="BH127" s="142">
        <f t="shared" si="17"/>
        <v>0</v>
      </c>
      <c r="BI127" s="142">
        <f t="shared" si="18"/>
        <v>0</v>
      </c>
      <c r="BJ127" s="12" t="s">
        <v>77</v>
      </c>
      <c r="BK127" s="143">
        <f t="shared" si="19"/>
        <v>0</v>
      </c>
      <c r="BL127" s="12" t="s">
        <v>146</v>
      </c>
      <c r="BM127" s="12" t="s">
        <v>238</v>
      </c>
    </row>
    <row r="128" spans="2:65" s="1" customFormat="1" ht="16.5" customHeight="1">
      <c r="B128" s="131"/>
      <c r="C128" s="132" t="s">
        <v>239</v>
      </c>
      <c r="D128" s="132" t="s">
        <v>142</v>
      </c>
      <c r="E128" s="133" t="s">
        <v>240</v>
      </c>
      <c r="F128" s="134" t="s">
        <v>241</v>
      </c>
      <c r="G128" s="135" t="s">
        <v>233</v>
      </c>
      <c r="H128" s="136">
        <v>9.7940000000000005</v>
      </c>
      <c r="I128" s="137"/>
      <c r="J128" s="136">
        <f t="shared" si="10"/>
        <v>0</v>
      </c>
      <c r="K128" s="134" t="s">
        <v>145</v>
      </c>
      <c r="L128" s="26"/>
      <c r="M128" s="138" t="s">
        <v>1</v>
      </c>
      <c r="N128" s="139" t="s">
        <v>38</v>
      </c>
      <c r="O128" s="45"/>
      <c r="P128" s="140">
        <f t="shared" si="11"/>
        <v>0</v>
      </c>
      <c r="Q128" s="140">
        <v>0</v>
      </c>
      <c r="R128" s="140">
        <f t="shared" si="12"/>
        <v>0</v>
      </c>
      <c r="S128" s="140">
        <v>1.4</v>
      </c>
      <c r="T128" s="141">
        <f t="shared" si="13"/>
        <v>13.711600000000001</v>
      </c>
      <c r="AR128" s="12" t="s">
        <v>146</v>
      </c>
      <c r="AT128" s="12" t="s">
        <v>142</v>
      </c>
      <c r="AU128" s="12" t="s">
        <v>77</v>
      </c>
      <c r="AY128" s="12" t="s">
        <v>139</v>
      </c>
      <c r="BE128" s="142">
        <f t="shared" si="14"/>
        <v>0</v>
      </c>
      <c r="BF128" s="142">
        <f t="shared" si="15"/>
        <v>0</v>
      </c>
      <c r="BG128" s="142">
        <f t="shared" si="16"/>
        <v>0</v>
      </c>
      <c r="BH128" s="142">
        <f t="shared" si="17"/>
        <v>0</v>
      </c>
      <c r="BI128" s="142">
        <f t="shared" si="18"/>
        <v>0</v>
      </c>
      <c r="BJ128" s="12" t="s">
        <v>77</v>
      </c>
      <c r="BK128" s="143">
        <f t="shared" si="19"/>
        <v>0</v>
      </c>
      <c r="BL128" s="12" t="s">
        <v>146</v>
      </c>
      <c r="BM128" s="12" t="s">
        <v>242</v>
      </c>
    </row>
    <row r="129" spans="2:65" s="1" customFormat="1" ht="16.5" customHeight="1">
      <c r="B129" s="131"/>
      <c r="C129" s="132" t="s">
        <v>243</v>
      </c>
      <c r="D129" s="132" t="s">
        <v>142</v>
      </c>
      <c r="E129" s="133" t="s">
        <v>244</v>
      </c>
      <c r="F129" s="134" t="s">
        <v>245</v>
      </c>
      <c r="G129" s="135" t="s">
        <v>75</v>
      </c>
      <c r="H129" s="136">
        <v>5.1849999999999996</v>
      </c>
      <c r="I129" s="137"/>
      <c r="J129" s="136">
        <f t="shared" si="10"/>
        <v>0</v>
      </c>
      <c r="K129" s="134" t="s">
        <v>145</v>
      </c>
      <c r="L129" s="26"/>
      <c r="M129" s="138" t="s">
        <v>1</v>
      </c>
      <c r="N129" s="139" t="s">
        <v>38</v>
      </c>
      <c r="O129" s="45"/>
      <c r="P129" s="140">
        <f t="shared" si="11"/>
        <v>0</v>
      </c>
      <c r="Q129" s="140">
        <v>0</v>
      </c>
      <c r="R129" s="140">
        <f t="shared" si="12"/>
        <v>0</v>
      </c>
      <c r="S129" s="140">
        <v>4.7E-2</v>
      </c>
      <c r="T129" s="141">
        <f t="shared" si="13"/>
        <v>0.24369499999999999</v>
      </c>
      <c r="AR129" s="12" t="s">
        <v>146</v>
      </c>
      <c r="AT129" s="12" t="s">
        <v>142</v>
      </c>
      <c r="AU129" s="12" t="s">
        <v>77</v>
      </c>
      <c r="AY129" s="12" t="s">
        <v>139</v>
      </c>
      <c r="BE129" s="142">
        <f t="shared" si="14"/>
        <v>0</v>
      </c>
      <c r="BF129" s="142">
        <f t="shared" si="15"/>
        <v>0</v>
      </c>
      <c r="BG129" s="142">
        <f t="shared" si="16"/>
        <v>0</v>
      </c>
      <c r="BH129" s="142">
        <f t="shared" si="17"/>
        <v>0</v>
      </c>
      <c r="BI129" s="142">
        <f t="shared" si="18"/>
        <v>0</v>
      </c>
      <c r="BJ129" s="12" t="s">
        <v>77</v>
      </c>
      <c r="BK129" s="143">
        <f t="shared" si="19"/>
        <v>0</v>
      </c>
      <c r="BL129" s="12" t="s">
        <v>146</v>
      </c>
      <c r="BM129" s="12" t="s">
        <v>246</v>
      </c>
    </row>
    <row r="130" spans="2:65" s="1" customFormat="1" ht="16.5" customHeight="1">
      <c r="B130" s="131"/>
      <c r="C130" s="132" t="s">
        <v>247</v>
      </c>
      <c r="D130" s="132" t="s">
        <v>142</v>
      </c>
      <c r="E130" s="133" t="s">
        <v>248</v>
      </c>
      <c r="F130" s="134" t="s">
        <v>249</v>
      </c>
      <c r="G130" s="135" t="s">
        <v>212</v>
      </c>
      <c r="H130" s="136">
        <v>4</v>
      </c>
      <c r="I130" s="137"/>
      <c r="J130" s="136">
        <f t="shared" si="10"/>
        <v>0</v>
      </c>
      <c r="K130" s="134" t="s">
        <v>145</v>
      </c>
      <c r="L130" s="26"/>
      <c r="M130" s="138" t="s">
        <v>1</v>
      </c>
      <c r="N130" s="139" t="s">
        <v>38</v>
      </c>
      <c r="O130" s="45"/>
      <c r="P130" s="140">
        <f t="shared" si="11"/>
        <v>0</v>
      </c>
      <c r="Q130" s="140">
        <v>0</v>
      </c>
      <c r="R130" s="140">
        <f t="shared" si="12"/>
        <v>0</v>
      </c>
      <c r="S130" s="140">
        <v>1.2E-2</v>
      </c>
      <c r="T130" s="141">
        <f t="shared" si="13"/>
        <v>4.8000000000000001E-2</v>
      </c>
      <c r="AR130" s="12" t="s">
        <v>146</v>
      </c>
      <c r="AT130" s="12" t="s">
        <v>142</v>
      </c>
      <c r="AU130" s="12" t="s">
        <v>77</v>
      </c>
      <c r="AY130" s="12" t="s">
        <v>139</v>
      </c>
      <c r="BE130" s="142">
        <f t="shared" si="14"/>
        <v>0</v>
      </c>
      <c r="BF130" s="142">
        <f t="shared" si="15"/>
        <v>0</v>
      </c>
      <c r="BG130" s="142">
        <f t="shared" si="16"/>
        <v>0</v>
      </c>
      <c r="BH130" s="142">
        <f t="shared" si="17"/>
        <v>0</v>
      </c>
      <c r="BI130" s="142">
        <f t="shared" si="18"/>
        <v>0</v>
      </c>
      <c r="BJ130" s="12" t="s">
        <v>77</v>
      </c>
      <c r="BK130" s="143">
        <f t="shared" si="19"/>
        <v>0</v>
      </c>
      <c r="BL130" s="12" t="s">
        <v>146</v>
      </c>
      <c r="BM130" s="12" t="s">
        <v>250</v>
      </c>
    </row>
    <row r="131" spans="2:65" s="1" customFormat="1" ht="16.5" customHeight="1">
      <c r="B131" s="131"/>
      <c r="C131" s="132" t="s">
        <v>251</v>
      </c>
      <c r="D131" s="132" t="s">
        <v>142</v>
      </c>
      <c r="E131" s="133" t="s">
        <v>252</v>
      </c>
      <c r="F131" s="134" t="s">
        <v>253</v>
      </c>
      <c r="G131" s="135" t="s">
        <v>212</v>
      </c>
      <c r="H131" s="136">
        <v>6</v>
      </c>
      <c r="I131" s="137"/>
      <c r="J131" s="136">
        <f t="shared" si="10"/>
        <v>0</v>
      </c>
      <c r="K131" s="134" t="s">
        <v>145</v>
      </c>
      <c r="L131" s="26"/>
      <c r="M131" s="138" t="s">
        <v>1</v>
      </c>
      <c r="N131" s="139" t="s">
        <v>38</v>
      </c>
      <c r="O131" s="45"/>
      <c r="P131" s="140">
        <f t="shared" si="11"/>
        <v>0</v>
      </c>
      <c r="Q131" s="140">
        <v>0</v>
      </c>
      <c r="R131" s="140">
        <f t="shared" si="12"/>
        <v>0</v>
      </c>
      <c r="S131" s="140">
        <v>2.4E-2</v>
      </c>
      <c r="T131" s="141">
        <f t="shared" si="13"/>
        <v>0.14400000000000002</v>
      </c>
      <c r="AR131" s="12" t="s">
        <v>146</v>
      </c>
      <c r="AT131" s="12" t="s">
        <v>142</v>
      </c>
      <c r="AU131" s="12" t="s">
        <v>77</v>
      </c>
      <c r="AY131" s="12" t="s">
        <v>139</v>
      </c>
      <c r="BE131" s="142">
        <f t="shared" si="14"/>
        <v>0</v>
      </c>
      <c r="BF131" s="142">
        <f t="shared" si="15"/>
        <v>0</v>
      </c>
      <c r="BG131" s="142">
        <f t="shared" si="16"/>
        <v>0</v>
      </c>
      <c r="BH131" s="142">
        <f t="shared" si="17"/>
        <v>0</v>
      </c>
      <c r="BI131" s="142">
        <f t="shared" si="18"/>
        <v>0</v>
      </c>
      <c r="BJ131" s="12" t="s">
        <v>77</v>
      </c>
      <c r="BK131" s="143">
        <f t="shared" si="19"/>
        <v>0</v>
      </c>
      <c r="BL131" s="12" t="s">
        <v>146</v>
      </c>
      <c r="BM131" s="12" t="s">
        <v>254</v>
      </c>
    </row>
    <row r="132" spans="2:65" s="1" customFormat="1" ht="16.5" customHeight="1">
      <c r="B132" s="131"/>
      <c r="C132" s="132" t="s">
        <v>255</v>
      </c>
      <c r="D132" s="132" t="s">
        <v>142</v>
      </c>
      <c r="E132" s="133" t="s">
        <v>256</v>
      </c>
      <c r="F132" s="134" t="s">
        <v>257</v>
      </c>
      <c r="G132" s="135" t="s">
        <v>75</v>
      </c>
      <c r="H132" s="136">
        <v>4.32</v>
      </c>
      <c r="I132" s="137"/>
      <c r="J132" s="136">
        <f t="shared" si="10"/>
        <v>0</v>
      </c>
      <c r="K132" s="134" t="s">
        <v>145</v>
      </c>
      <c r="L132" s="26"/>
      <c r="M132" s="138" t="s">
        <v>1</v>
      </c>
      <c r="N132" s="139" t="s">
        <v>38</v>
      </c>
      <c r="O132" s="45"/>
      <c r="P132" s="140">
        <f t="shared" si="11"/>
        <v>0</v>
      </c>
      <c r="Q132" s="140">
        <v>0</v>
      </c>
      <c r="R132" s="140">
        <f t="shared" si="12"/>
        <v>0</v>
      </c>
      <c r="S132" s="140">
        <v>5.3999999999999999E-2</v>
      </c>
      <c r="T132" s="141">
        <f t="shared" si="13"/>
        <v>0.23328000000000002</v>
      </c>
      <c r="AR132" s="12" t="s">
        <v>146</v>
      </c>
      <c r="AT132" s="12" t="s">
        <v>142</v>
      </c>
      <c r="AU132" s="12" t="s">
        <v>77</v>
      </c>
      <c r="AY132" s="12" t="s">
        <v>139</v>
      </c>
      <c r="BE132" s="142">
        <f t="shared" si="14"/>
        <v>0</v>
      </c>
      <c r="BF132" s="142">
        <f t="shared" si="15"/>
        <v>0</v>
      </c>
      <c r="BG132" s="142">
        <f t="shared" si="16"/>
        <v>0</v>
      </c>
      <c r="BH132" s="142">
        <f t="shared" si="17"/>
        <v>0</v>
      </c>
      <c r="BI132" s="142">
        <f t="shared" si="18"/>
        <v>0</v>
      </c>
      <c r="BJ132" s="12" t="s">
        <v>77</v>
      </c>
      <c r="BK132" s="143">
        <f t="shared" si="19"/>
        <v>0</v>
      </c>
      <c r="BL132" s="12" t="s">
        <v>146</v>
      </c>
      <c r="BM132" s="12" t="s">
        <v>258</v>
      </c>
    </row>
    <row r="133" spans="2:65" s="1" customFormat="1" ht="16.5" customHeight="1">
      <c r="B133" s="131"/>
      <c r="C133" s="132" t="s">
        <v>259</v>
      </c>
      <c r="D133" s="132" t="s">
        <v>142</v>
      </c>
      <c r="E133" s="133" t="s">
        <v>260</v>
      </c>
      <c r="F133" s="134" t="s">
        <v>261</v>
      </c>
      <c r="G133" s="135" t="s">
        <v>75</v>
      </c>
      <c r="H133" s="136">
        <v>6.3</v>
      </c>
      <c r="I133" s="137"/>
      <c r="J133" s="136">
        <f t="shared" si="10"/>
        <v>0</v>
      </c>
      <c r="K133" s="134" t="s">
        <v>145</v>
      </c>
      <c r="L133" s="26"/>
      <c r="M133" s="138" t="s">
        <v>1</v>
      </c>
      <c r="N133" s="139" t="s">
        <v>38</v>
      </c>
      <c r="O133" s="45"/>
      <c r="P133" s="140">
        <f t="shared" si="11"/>
        <v>0</v>
      </c>
      <c r="Q133" s="140">
        <v>0</v>
      </c>
      <c r="R133" s="140">
        <f t="shared" si="12"/>
        <v>0</v>
      </c>
      <c r="S133" s="140">
        <v>2.4E-2</v>
      </c>
      <c r="T133" s="141">
        <f t="shared" si="13"/>
        <v>0.1512</v>
      </c>
      <c r="AR133" s="12" t="s">
        <v>146</v>
      </c>
      <c r="AT133" s="12" t="s">
        <v>142</v>
      </c>
      <c r="AU133" s="12" t="s">
        <v>77</v>
      </c>
      <c r="AY133" s="12" t="s">
        <v>139</v>
      </c>
      <c r="BE133" s="142">
        <f t="shared" si="14"/>
        <v>0</v>
      </c>
      <c r="BF133" s="142">
        <f t="shared" si="15"/>
        <v>0</v>
      </c>
      <c r="BG133" s="142">
        <f t="shared" si="16"/>
        <v>0</v>
      </c>
      <c r="BH133" s="142">
        <f t="shared" si="17"/>
        <v>0</v>
      </c>
      <c r="BI133" s="142">
        <f t="shared" si="18"/>
        <v>0</v>
      </c>
      <c r="BJ133" s="12" t="s">
        <v>77</v>
      </c>
      <c r="BK133" s="143">
        <f t="shared" si="19"/>
        <v>0</v>
      </c>
      <c r="BL133" s="12" t="s">
        <v>146</v>
      </c>
      <c r="BM133" s="12" t="s">
        <v>262</v>
      </c>
    </row>
    <row r="134" spans="2:65" s="1" customFormat="1" ht="16.5" customHeight="1">
      <c r="B134" s="131"/>
      <c r="C134" s="132" t="s">
        <v>263</v>
      </c>
      <c r="D134" s="132" t="s">
        <v>142</v>
      </c>
      <c r="E134" s="133" t="s">
        <v>264</v>
      </c>
      <c r="F134" s="134" t="s">
        <v>265</v>
      </c>
      <c r="G134" s="135" t="s">
        <v>75</v>
      </c>
      <c r="H134" s="136">
        <v>25.472999999999999</v>
      </c>
      <c r="I134" s="137"/>
      <c r="J134" s="136">
        <f t="shared" si="10"/>
        <v>0</v>
      </c>
      <c r="K134" s="134" t="s">
        <v>145</v>
      </c>
      <c r="L134" s="26"/>
      <c r="M134" s="138" t="s">
        <v>1</v>
      </c>
      <c r="N134" s="139" t="s">
        <v>38</v>
      </c>
      <c r="O134" s="45"/>
      <c r="P134" s="140">
        <f t="shared" si="11"/>
        <v>0</v>
      </c>
      <c r="Q134" s="140">
        <v>0</v>
      </c>
      <c r="R134" s="140">
        <f t="shared" si="12"/>
        <v>0</v>
      </c>
      <c r="S134" s="140">
        <v>4.0000000000000001E-3</v>
      </c>
      <c r="T134" s="141">
        <f t="shared" si="13"/>
        <v>0.101892</v>
      </c>
      <c r="AR134" s="12" t="s">
        <v>146</v>
      </c>
      <c r="AT134" s="12" t="s">
        <v>142</v>
      </c>
      <c r="AU134" s="12" t="s">
        <v>77</v>
      </c>
      <c r="AY134" s="12" t="s">
        <v>139</v>
      </c>
      <c r="BE134" s="142">
        <f t="shared" si="14"/>
        <v>0</v>
      </c>
      <c r="BF134" s="142">
        <f t="shared" si="15"/>
        <v>0</v>
      </c>
      <c r="BG134" s="142">
        <f t="shared" si="16"/>
        <v>0</v>
      </c>
      <c r="BH134" s="142">
        <f t="shared" si="17"/>
        <v>0</v>
      </c>
      <c r="BI134" s="142">
        <f t="shared" si="18"/>
        <v>0</v>
      </c>
      <c r="BJ134" s="12" t="s">
        <v>77</v>
      </c>
      <c r="BK134" s="143">
        <f t="shared" si="19"/>
        <v>0</v>
      </c>
      <c r="BL134" s="12" t="s">
        <v>146</v>
      </c>
      <c r="BM134" s="12" t="s">
        <v>266</v>
      </c>
    </row>
    <row r="135" spans="2:65" s="1" customFormat="1" ht="16.5" customHeight="1">
      <c r="B135" s="131"/>
      <c r="C135" s="132" t="s">
        <v>267</v>
      </c>
      <c r="D135" s="132" t="s">
        <v>142</v>
      </c>
      <c r="E135" s="133" t="s">
        <v>268</v>
      </c>
      <c r="F135" s="134" t="s">
        <v>269</v>
      </c>
      <c r="G135" s="135" t="s">
        <v>75</v>
      </c>
      <c r="H135" s="136">
        <v>1.6</v>
      </c>
      <c r="I135" s="137"/>
      <c r="J135" s="136">
        <f t="shared" si="10"/>
        <v>0</v>
      </c>
      <c r="K135" s="134" t="s">
        <v>145</v>
      </c>
      <c r="L135" s="26"/>
      <c r="M135" s="138" t="s">
        <v>1</v>
      </c>
      <c r="N135" s="139" t="s">
        <v>38</v>
      </c>
      <c r="O135" s="45"/>
      <c r="P135" s="140">
        <f t="shared" si="11"/>
        <v>0</v>
      </c>
      <c r="Q135" s="140">
        <v>0</v>
      </c>
      <c r="R135" s="140">
        <f t="shared" si="12"/>
        <v>0</v>
      </c>
      <c r="S135" s="140">
        <v>7.5999999999999998E-2</v>
      </c>
      <c r="T135" s="141">
        <f t="shared" si="13"/>
        <v>0.1216</v>
      </c>
      <c r="AR135" s="12" t="s">
        <v>146</v>
      </c>
      <c r="AT135" s="12" t="s">
        <v>142</v>
      </c>
      <c r="AU135" s="12" t="s">
        <v>77</v>
      </c>
      <c r="AY135" s="12" t="s">
        <v>139</v>
      </c>
      <c r="BE135" s="142">
        <f t="shared" si="14"/>
        <v>0</v>
      </c>
      <c r="BF135" s="142">
        <f t="shared" si="15"/>
        <v>0</v>
      </c>
      <c r="BG135" s="142">
        <f t="shared" si="16"/>
        <v>0</v>
      </c>
      <c r="BH135" s="142">
        <f t="shared" si="17"/>
        <v>0</v>
      </c>
      <c r="BI135" s="142">
        <f t="shared" si="18"/>
        <v>0</v>
      </c>
      <c r="BJ135" s="12" t="s">
        <v>77</v>
      </c>
      <c r="BK135" s="143">
        <f t="shared" si="19"/>
        <v>0</v>
      </c>
      <c r="BL135" s="12" t="s">
        <v>146</v>
      </c>
      <c r="BM135" s="12" t="s">
        <v>270</v>
      </c>
    </row>
    <row r="136" spans="2:65" s="1" customFormat="1" ht="16.5" customHeight="1">
      <c r="B136" s="131"/>
      <c r="C136" s="132" t="s">
        <v>196</v>
      </c>
      <c r="D136" s="132" t="s">
        <v>142</v>
      </c>
      <c r="E136" s="133" t="s">
        <v>271</v>
      </c>
      <c r="F136" s="134" t="s">
        <v>272</v>
      </c>
      <c r="G136" s="135" t="s">
        <v>75</v>
      </c>
      <c r="H136" s="136">
        <v>203.69300000000001</v>
      </c>
      <c r="I136" s="137"/>
      <c r="J136" s="136">
        <f t="shared" si="10"/>
        <v>0</v>
      </c>
      <c r="K136" s="134" t="s">
        <v>145</v>
      </c>
      <c r="L136" s="26"/>
      <c r="M136" s="138" t="s">
        <v>1</v>
      </c>
      <c r="N136" s="139" t="s">
        <v>38</v>
      </c>
      <c r="O136" s="45"/>
      <c r="P136" s="140">
        <f t="shared" si="11"/>
        <v>0</v>
      </c>
      <c r="Q136" s="140">
        <v>0</v>
      </c>
      <c r="R136" s="140">
        <f t="shared" si="12"/>
        <v>0</v>
      </c>
      <c r="S136" s="140">
        <v>0.01</v>
      </c>
      <c r="T136" s="141">
        <f t="shared" si="13"/>
        <v>2.0369300000000004</v>
      </c>
      <c r="AR136" s="12" t="s">
        <v>146</v>
      </c>
      <c r="AT136" s="12" t="s">
        <v>142</v>
      </c>
      <c r="AU136" s="12" t="s">
        <v>77</v>
      </c>
      <c r="AY136" s="12" t="s">
        <v>139</v>
      </c>
      <c r="BE136" s="142">
        <f t="shared" si="14"/>
        <v>0</v>
      </c>
      <c r="BF136" s="142">
        <f t="shared" si="15"/>
        <v>0</v>
      </c>
      <c r="BG136" s="142">
        <f t="shared" si="16"/>
        <v>0</v>
      </c>
      <c r="BH136" s="142">
        <f t="shared" si="17"/>
        <v>0</v>
      </c>
      <c r="BI136" s="142">
        <f t="shared" si="18"/>
        <v>0</v>
      </c>
      <c r="BJ136" s="12" t="s">
        <v>77</v>
      </c>
      <c r="BK136" s="143">
        <f t="shared" si="19"/>
        <v>0</v>
      </c>
      <c r="BL136" s="12" t="s">
        <v>146</v>
      </c>
      <c r="BM136" s="12" t="s">
        <v>273</v>
      </c>
    </row>
    <row r="137" spans="2:65" s="1" customFormat="1" ht="16.5" customHeight="1">
      <c r="B137" s="131"/>
      <c r="C137" s="132" t="s">
        <v>274</v>
      </c>
      <c r="D137" s="132" t="s">
        <v>142</v>
      </c>
      <c r="E137" s="133" t="s">
        <v>275</v>
      </c>
      <c r="F137" s="134" t="s">
        <v>276</v>
      </c>
      <c r="G137" s="135" t="s">
        <v>75</v>
      </c>
      <c r="H137" s="136">
        <v>24.87</v>
      </c>
      <c r="I137" s="137"/>
      <c r="J137" s="136">
        <f t="shared" si="10"/>
        <v>0</v>
      </c>
      <c r="K137" s="134" t="s">
        <v>145</v>
      </c>
      <c r="L137" s="26"/>
      <c r="M137" s="138" t="s">
        <v>1</v>
      </c>
      <c r="N137" s="139" t="s">
        <v>38</v>
      </c>
      <c r="O137" s="45"/>
      <c r="P137" s="140">
        <f t="shared" si="11"/>
        <v>0</v>
      </c>
      <c r="Q137" s="140">
        <v>0</v>
      </c>
      <c r="R137" s="140">
        <f t="shared" si="12"/>
        <v>0</v>
      </c>
      <c r="S137" s="140">
        <v>6.8000000000000005E-2</v>
      </c>
      <c r="T137" s="141">
        <f t="shared" si="13"/>
        <v>1.6911600000000002</v>
      </c>
      <c r="AR137" s="12" t="s">
        <v>146</v>
      </c>
      <c r="AT137" s="12" t="s">
        <v>142</v>
      </c>
      <c r="AU137" s="12" t="s">
        <v>77</v>
      </c>
      <c r="AY137" s="12" t="s">
        <v>139</v>
      </c>
      <c r="BE137" s="142">
        <f t="shared" si="14"/>
        <v>0</v>
      </c>
      <c r="BF137" s="142">
        <f t="shared" si="15"/>
        <v>0</v>
      </c>
      <c r="BG137" s="142">
        <f t="shared" si="16"/>
        <v>0</v>
      </c>
      <c r="BH137" s="142">
        <f t="shared" si="17"/>
        <v>0</v>
      </c>
      <c r="BI137" s="142">
        <f t="shared" si="18"/>
        <v>0</v>
      </c>
      <c r="BJ137" s="12" t="s">
        <v>77</v>
      </c>
      <c r="BK137" s="143">
        <f t="shared" si="19"/>
        <v>0</v>
      </c>
      <c r="BL137" s="12" t="s">
        <v>146</v>
      </c>
      <c r="BM137" s="12" t="s">
        <v>277</v>
      </c>
    </row>
    <row r="138" spans="2:65" s="1" customFormat="1" ht="16.5" customHeight="1">
      <c r="B138" s="131"/>
      <c r="C138" s="132" t="s">
        <v>278</v>
      </c>
      <c r="D138" s="132" t="s">
        <v>142</v>
      </c>
      <c r="E138" s="133" t="s">
        <v>279</v>
      </c>
      <c r="F138" s="134" t="s">
        <v>280</v>
      </c>
      <c r="G138" s="135" t="s">
        <v>281</v>
      </c>
      <c r="H138" s="136">
        <v>30.323</v>
      </c>
      <c r="I138" s="137"/>
      <c r="J138" s="136">
        <f t="shared" si="10"/>
        <v>0</v>
      </c>
      <c r="K138" s="134" t="s">
        <v>145</v>
      </c>
      <c r="L138" s="26"/>
      <c r="M138" s="138" t="s">
        <v>1</v>
      </c>
      <c r="N138" s="139" t="s">
        <v>38</v>
      </c>
      <c r="O138" s="45"/>
      <c r="P138" s="140">
        <f t="shared" si="11"/>
        <v>0</v>
      </c>
      <c r="Q138" s="140">
        <v>0</v>
      </c>
      <c r="R138" s="140">
        <f t="shared" si="12"/>
        <v>0</v>
      </c>
      <c r="S138" s="140">
        <v>0</v>
      </c>
      <c r="T138" s="141">
        <f t="shared" si="13"/>
        <v>0</v>
      </c>
      <c r="AR138" s="12" t="s">
        <v>146</v>
      </c>
      <c r="AT138" s="12" t="s">
        <v>142</v>
      </c>
      <c r="AU138" s="12" t="s">
        <v>77</v>
      </c>
      <c r="AY138" s="12" t="s">
        <v>139</v>
      </c>
      <c r="BE138" s="142">
        <f t="shared" si="14"/>
        <v>0</v>
      </c>
      <c r="BF138" s="142">
        <f t="shared" si="15"/>
        <v>0</v>
      </c>
      <c r="BG138" s="142">
        <f t="shared" si="16"/>
        <v>0</v>
      </c>
      <c r="BH138" s="142">
        <f t="shared" si="17"/>
        <v>0</v>
      </c>
      <c r="BI138" s="142">
        <f t="shared" si="18"/>
        <v>0</v>
      </c>
      <c r="BJ138" s="12" t="s">
        <v>77</v>
      </c>
      <c r="BK138" s="143">
        <f t="shared" si="19"/>
        <v>0</v>
      </c>
      <c r="BL138" s="12" t="s">
        <v>146</v>
      </c>
      <c r="BM138" s="12" t="s">
        <v>282</v>
      </c>
    </row>
    <row r="139" spans="2:65" s="1" customFormat="1" ht="16.5" customHeight="1">
      <c r="B139" s="131"/>
      <c r="C139" s="132" t="s">
        <v>283</v>
      </c>
      <c r="D139" s="132" t="s">
        <v>142</v>
      </c>
      <c r="E139" s="133" t="s">
        <v>284</v>
      </c>
      <c r="F139" s="134" t="s">
        <v>285</v>
      </c>
      <c r="G139" s="135" t="s">
        <v>281</v>
      </c>
      <c r="H139" s="136">
        <v>909.69</v>
      </c>
      <c r="I139" s="137"/>
      <c r="J139" s="136">
        <f t="shared" si="10"/>
        <v>0</v>
      </c>
      <c r="K139" s="134" t="s">
        <v>145</v>
      </c>
      <c r="L139" s="26"/>
      <c r="M139" s="138" t="s">
        <v>1</v>
      </c>
      <c r="N139" s="139" t="s">
        <v>38</v>
      </c>
      <c r="O139" s="45"/>
      <c r="P139" s="140">
        <f t="shared" si="11"/>
        <v>0</v>
      </c>
      <c r="Q139" s="140">
        <v>0</v>
      </c>
      <c r="R139" s="140">
        <f t="shared" si="12"/>
        <v>0</v>
      </c>
      <c r="S139" s="140">
        <v>0</v>
      </c>
      <c r="T139" s="141">
        <f t="shared" si="13"/>
        <v>0</v>
      </c>
      <c r="AR139" s="12" t="s">
        <v>146</v>
      </c>
      <c r="AT139" s="12" t="s">
        <v>142</v>
      </c>
      <c r="AU139" s="12" t="s">
        <v>77</v>
      </c>
      <c r="AY139" s="12" t="s">
        <v>139</v>
      </c>
      <c r="BE139" s="142">
        <f t="shared" si="14"/>
        <v>0</v>
      </c>
      <c r="BF139" s="142">
        <f t="shared" si="15"/>
        <v>0</v>
      </c>
      <c r="BG139" s="142">
        <f t="shared" si="16"/>
        <v>0</v>
      </c>
      <c r="BH139" s="142">
        <f t="shared" si="17"/>
        <v>0</v>
      </c>
      <c r="BI139" s="142">
        <f t="shared" si="18"/>
        <v>0</v>
      </c>
      <c r="BJ139" s="12" t="s">
        <v>77</v>
      </c>
      <c r="BK139" s="143">
        <f t="shared" si="19"/>
        <v>0</v>
      </c>
      <c r="BL139" s="12" t="s">
        <v>146</v>
      </c>
      <c r="BM139" s="12" t="s">
        <v>286</v>
      </c>
    </row>
    <row r="140" spans="2:65" s="1" customFormat="1" ht="16.5" customHeight="1">
      <c r="B140" s="131"/>
      <c r="C140" s="132" t="s">
        <v>287</v>
      </c>
      <c r="D140" s="132" t="s">
        <v>142</v>
      </c>
      <c r="E140" s="133" t="s">
        <v>288</v>
      </c>
      <c r="F140" s="134" t="s">
        <v>289</v>
      </c>
      <c r="G140" s="135" t="s">
        <v>281</v>
      </c>
      <c r="H140" s="136">
        <v>30.323</v>
      </c>
      <c r="I140" s="137"/>
      <c r="J140" s="136">
        <f t="shared" si="10"/>
        <v>0</v>
      </c>
      <c r="K140" s="134" t="s">
        <v>145</v>
      </c>
      <c r="L140" s="26"/>
      <c r="M140" s="138" t="s">
        <v>1</v>
      </c>
      <c r="N140" s="139" t="s">
        <v>38</v>
      </c>
      <c r="O140" s="45"/>
      <c r="P140" s="140">
        <f t="shared" si="11"/>
        <v>0</v>
      </c>
      <c r="Q140" s="140">
        <v>0</v>
      </c>
      <c r="R140" s="140">
        <f t="shared" si="12"/>
        <v>0</v>
      </c>
      <c r="S140" s="140">
        <v>0</v>
      </c>
      <c r="T140" s="141">
        <f t="shared" si="13"/>
        <v>0</v>
      </c>
      <c r="AR140" s="12" t="s">
        <v>146</v>
      </c>
      <c r="AT140" s="12" t="s">
        <v>142</v>
      </c>
      <c r="AU140" s="12" t="s">
        <v>77</v>
      </c>
      <c r="AY140" s="12" t="s">
        <v>139</v>
      </c>
      <c r="BE140" s="142">
        <f t="shared" si="14"/>
        <v>0</v>
      </c>
      <c r="BF140" s="142">
        <f t="shared" si="15"/>
        <v>0</v>
      </c>
      <c r="BG140" s="142">
        <f t="shared" si="16"/>
        <v>0</v>
      </c>
      <c r="BH140" s="142">
        <f t="shared" si="17"/>
        <v>0</v>
      </c>
      <c r="BI140" s="142">
        <f t="shared" si="18"/>
        <v>0</v>
      </c>
      <c r="BJ140" s="12" t="s">
        <v>77</v>
      </c>
      <c r="BK140" s="143">
        <f t="shared" si="19"/>
        <v>0</v>
      </c>
      <c r="BL140" s="12" t="s">
        <v>146</v>
      </c>
      <c r="BM140" s="12" t="s">
        <v>290</v>
      </c>
    </row>
    <row r="141" spans="2:65" s="1" customFormat="1" ht="16.5" customHeight="1">
      <c r="B141" s="131"/>
      <c r="C141" s="132" t="s">
        <v>291</v>
      </c>
      <c r="D141" s="132" t="s">
        <v>142</v>
      </c>
      <c r="E141" s="133" t="s">
        <v>292</v>
      </c>
      <c r="F141" s="134" t="s">
        <v>293</v>
      </c>
      <c r="G141" s="135" t="s">
        <v>281</v>
      </c>
      <c r="H141" s="136">
        <v>151.61500000000001</v>
      </c>
      <c r="I141" s="137"/>
      <c r="J141" s="136">
        <f t="shared" si="10"/>
        <v>0</v>
      </c>
      <c r="K141" s="134" t="s">
        <v>145</v>
      </c>
      <c r="L141" s="26"/>
      <c r="M141" s="138" t="s">
        <v>1</v>
      </c>
      <c r="N141" s="139" t="s">
        <v>38</v>
      </c>
      <c r="O141" s="45"/>
      <c r="P141" s="140">
        <f t="shared" si="11"/>
        <v>0</v>
      </c>
      <c r="Q141" s="140">
        <v>0</v>
      </c>
      <c r="R141" s="140">
        <f t="shared" si="12"/>
        <v>0</v>
      </c>
      <c r="S141" s="140">
        <v>0</v>
      </c>
      <c r="T141" s="141">
        <f t="shared" si="13"/>
        <v>0</v>
      </c>
      <c r="AR141" s="12" t="s">
        <v>146</v>
      </c>
      <c r="AT141" s="12" t="s">
        <v>142</v>
      </c>
      <c r="AU141" s="12" t="s">
        <v>77</v>
      </c>
      <c r="AY141" s="12" t="s">
        <v>139</v>
      </c>
      <c r="BE141" s="142">
        <f t="shared" si="14"/>
        <v>0</v>
      </c>
      <c r="BF141" s="142">
        <f t="shared" si="15"/>
        <v>0</v>
      </c>
      <c r="BG141" s="142">
        <f t="shared" si="16"/>
        <v>0</v>
      </c>
      <c r="BH141" s="142">
        <f t="shared" si="17"/>
        <v>0</v>
      </c>
      <c r="BI141" s="142">
        <f t="shared" si="18"/>
        <v>0</v>
      </c>
      <c r="BJ141" s="12" t="s">
        <v>77</v>
      </c>
      <c r="BK141" s="143">
        <f t="shared" si="19"/>
        <v>0</v>
      </c>
      <c r="BL141" s="12" t="s">
        <v>146</v>
      </c>
      <c r="BM141" s="12" t="s">
        <v>294</v>
      </c>
    </row>
    <row r="142" spans="2:65" s="1" customFormat="1" ht="16.5" customHeight="1">
      <c r="B142" s="131"/>
      <c r="C142" s="132" t="s">
        <v>295</v>
      </c>
      <c r="D142" s="132" t="s">
        <v>142</v>
      </c>
      <c r="E142" s="133" t="s">
        <v>296</v>
      </c>
      <c r="F142" s="134" t="s">
        <v>297</v>
      </c>
      <c r="G142" s="135" t="s">
        <v>281</v>
      </c>
      <c r="H142" s="136">
        <v>30.323</v>
      </c>
      <c r="I142" s="137"/>
      <c r="J142" s="136">
        <f t="shared" si="10"/>
        <v>0</v>
      </c>
      <c r="K142" s="134" t="s">
        <v>145</v>
      </c>
      <c r="L142" s="26"/>
      <c r="M142" s="138" t="s">
        <v>1</v>
      </c>
      <c r="N142" s="139" t="s">
        <v>38</v>
      </c>
      <c r="O142" s="45"/>
      <c r="P142" s="140">
        <f t="shared" si="11"/>
        <v>0</v>
      </c>
      <c r="Q142" s="140">
        <v>0</v>
      </c>
      <c r="R142" s="140">
        <f t="shared" si="12"/>
        <v>0</v>
      </c>
      <c r="S142" s="140">
        <v>0</v>
      </c>
      <c r="T142" s="141">
        <f t="shared" si="13"/>
        <v>0</v>
      </c>
      <c r="AR142" s="12" t="s">
        <v>146</v>
      </c>
      <c r="AT142" s="12" t="s">
        <v>142</v>
      </c>
      <c r="AU142" s="12" t="s">
        <v>77</v>
      </c>
      <c r="AY142" s="12" t="s">
        <v>139</v>
      </c>
      <c r="BE142" s="142">
        <f t="shared" si="14"/>
        <v>0</v>
      </c>
      <c r="BF142" s="142">
        <f t="shared" si="15"/>
        <v>0</v>
      </c>
      <c r="BG142" s="142">
        <f t="shared" si="16"/>
        <v>0</v>
      </c>
      <c r="BH142" s="142">
        <f t="shared" si="17"/>
        <v>0</v>
      </c>
      <c r="BI142" s="142">
        <f t="shared" si="18"/>
        <v>0</v>
      </c>
      <c r="BJ142" s="12" t="s">
        <v>77</v>
      </c>
      <c r="BK142" s="143">
        <f t="shared" si="19"/>
        <v>0</v>
      </c>
      <c r="BL142" s="12" t="s">
        <v>146</v>
      </c>
      <c r="BM142" s="12" t="s">
        <v>298</v>
      </c>
    </row>
    <row r="143" spans="2:65" s="10" customFormat="1" ht="22.8" customHeight="1">
      <c r="B143" s="118"/>
      <c r="D143" s="119" t="s">
        <v>65</v>
      </c>
      <c r="E143" s="129" t="s">
        <v>299</v>
      </c>
      <c r="F143" s="129" t="s">
        <v>300</v>
      </c>
      <c r="I143" s="121"/>
      <c r="J143" s="130">
        <f>BK143</f>
        <v>0</v>
      </c>
      <c r="L143" s="118"/>
      <c r="M143" s="123"/>
      <c r="N143" s="124"/>
      <c r="O143" s="124"/>
      <c r="P143" s="125">
        <f>P144</f>
        <v>0</v>
      </c>
      <c r="Q143" s="124"/>
      <c r="R143" s="125">
        <f>R144</f>
        <v>0</v>
      </c>
      <c r="S143" s="124"/>
      <c r="T143" s="126">
        <f>T144</f>
        <v>0</v>
      </c>
      <c r="AR143" s="119" t="s">
        <v>71</v>
      </c>
      <c r="AT143" s="127" t="s">
        <v>65</v>
      </c>
      <c r="AU143" s="127" t="s">
        <v>71</v>
      </c>
      <c r="AY143" s="119" t="s">
        <v>139</v>
      </c>
      <c r="BK143" s="128">
        <f>BK144</f>
        <v>0</v>
      </c>
    </row>
    <row r="144" spans="2:65" s="1" customFormat="1" ht="16.5" customHeight="1">
      <c r="B144" s="131"/>
      <c r="C144" s="132" t="s">
        <v>301</v>
      </c>
      <c r="D144" s="132" t="s">
        <v>142</v>
      </c>
      <c r="E144" s="133" t="s">
        <v>302</v>
      </c>
      <c r="F144" s="134" t="s">
        <v>303</v>
      </c>
      <c r="G144" s="135" t="s">
        <v>281</v>
      </c>
      <c r="H144" s="136">
        <v>15.534000000000001</v>
      </c>
      <c r="I144" s="137"/>
      <c r="J144" s="136">
        <f>ROUND(I144*H144,3)</f>
        <v>0</v>
      </c>
      <c r="K144" s="134" t="s">
        <v>145</v>
      </c>
      <c r="L144" s="26"/>
      <c r="M144" s="138" t="s">
        <v>1</v>
      </c>
      <c r="N144" s="139" t="s">
        <v>38</v>
      </c>
      <c r="O144" s="45"/>
      <c r="P144" s="140">
        <f>O144*H144</f>
        <v>0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2" t="s">
        <v>146</v>
      </c>
      <c r="AT144" s="12" t="s">
        <v>142</v>
      </c>
      <c r="AU144" s="12" t="s">
        <v>77</v>
      </c>
      <c r="AY144" s="12" t="s">
        <v>139</v>
      </c>
      <c r="BE144" s="142">
        <f>IF(N144="základná",J144,0)</f>
        <v>0</v>
      </c>
      <c r="BF144" s="142">
        <f>IF(N144="znížená",J144,0)</f>
        <v>0</v>
      </c>
      <c r="BG144" s="142">
        <f>IF(N144="zákl. prenesená",J144,0)</f>
        <v>0</v>
      </c>
      <c r="BH144" s="142">
        <f>IF(N144="zníž. prenesená",J144,0)</f>
        <v>0</v>
      </c>
      <c r="BI144" s="142">
        <f>IF(N144="nulová",J144,0)</f>
        <v>0</v>
      </c>
      <c r="BJ144" s="12" t="s">
        <v>77</v>
      </c>
      <c r="BK144" s="143">
        <f>ROUND(I144*H144,3)</f>
        <v>0</v>
      </c>
      <c r="BL144" s="12" t="s">
        <v>146</v>
      </c>
      <c r="BM144" s="12" t="s">
        <v>304</v>
      </c>
    </row>
    <row r="145" spans="2:65" s="10" customFormat="1" ht="25.95" customHeight="1">
      <c r="B145" s="118"/>
      <c r="D145" s="119" t="s">
        <v>65</v>
      </c>
      <c r="E145" s="120" t="s">
        <v>305</v>
      </c>
      <c r="F145" s="120" t="s">
        <v>306</v>
      </c>
      <c r="I145" s="121"/>
      <c r="J145" s="122">
        <f>BK145</f>
        <v>0</v>
      </c>
      <c r="L145" s="118"/>
      <c r="M145" s="123"/>
      <c r="N145" s="124"/>
      <c r="O145" s="124"/>
      <c r="P145" s="125">
        <f>P146+P149+P156+P168+P180+P189+P202+P204+P207+P226+P231+P235+P240+P242+P245</f>
        <v>0</v>
      </c>
      <c r="Q145" s="124"/>
      <c r="R145" s="125">
        <f>R146+R149+R156+R168+R180+R189+R202+R204+R207+R226+R231+R235+R240+R242+R245</f>
        <v>4.8579295500000006</v>
      </c>
      <c r="S145" s="124"/>
      <c r="T145" s="126">
        <f>T146+T149+T156+T168+T180+T189+T202+T204+T207+T226+T231+T235+T240+T242+T245</f>
        <v>6.6505000000000009E-2</v>
      </c>
      <c r="AR145" s="119" t="s">
        <v>77</v>
      </c>
      <c r="AT145" s="127" t="s">
        <v>65</v>
      </c>
      <c r="AU145" s="127" t="s">
        <v>66</v>
      </c>
      <c r="AY145" s="119" t="s">
        <v>139</v>
      </c>
      <c r="BK145" s="128">
        <f>BK146+BK149+BK156+BK168+BK180+BK189+BK202+BK204+BK207+BK226+BK231+BK235+BK240+BK242+BK245</f>
        <v>0</v>
      </c>
    </row>
    <row r="146" spans="2:65" s="10" customFormat="1" ht="22.8" customHeight="1">
      <c r="B146" s="118"/>
      <c r="D146" s="119" t="s">
        <v>65</v>
      </c>
      <c r="E146" s="129" t="s">
        <v>307</v>
      </c>
      <c r="F146" s="129" t="s">
        <v>308</v>
      </c>
      <c r="I146" s="121"/>
      <c r="J146" s="130">
        <f>BK146</f>
        <v>0</v>
      </c>
      <c r="L146" s="118"/>
      <c r="M146" s="123"/>
      <c r="N146" s="124"/>
      <c r="O146" s="124"/>
      <c r="P146" s="125">
        <f>SUM(P147:P148)</f>
        <v>0</v>
      </c>
      <c r="Q146" s="124"/>
      <c r="R146" s="125">
        <f>SUM(R147:R148)</f>
        <v>0.26578680000000005</v>
      </c>
      <c r="S146" s="124"/>
      <c r="T146" s="126">
        <f>SUM(T147:T148)</f>
        <v>0</v>
      </c>
      <c r="AR146" s="119" t="s">
        <v>77</v>
      </c>
      <c r="AT146" s="127" t="s">
        <v>65</v>
      </c>
      <c r="AU146" s="127" t="s">
        <v>71</v>
      </c>
      <c r="AY146" s="119" t="s">
        <v>139</v>
      </c>
      <c r="BK146" s="128">
        <f>SUM(BK147:BK148)</f>
        <v>0</v>
      </c>
    </row>
    <row r="147" spans="2:65" s="1" customFormat="1" ht="16.5" customHeight="1">
      <c r="B147" s="131"/>
      <c r="C147" s="132" t="s">
        <v>309</v>
      </c>
      <c r="D147" s="132" t="s">
        <v>142</v>
      </c>
      <c r="E147" s="133" t="s">
        <v>310</v>
      </c>
      <c r="F147" s="134" t="s">
        <v>311</v>
      </c>
      <c r="G147" s="135" t="s">
        <v>75</v>
      </c>
      <c r="H147" s="136">
        <v>48.97</v>
      </c>
      <c r="I147" s="137"/>
      <c r="J147" s="136">
        <f>ROUND(I147*H147,3)</f>
        <v>0</v>
      </c>
      <c r="K147" s="134" t="s">
        <v>145</v>
      </c>
      <c r="L147" s="26"/>
      <c r="M147" s="138" t="s">
        <v>1</v>
      </c>
      <c r="N147" s="139" t="s">
        <v>38</v>
      </c>
      <c r="O147" s="45"/>
      <c r="P147" s="140">
        <f>O147*H147</f>
        <v>0</v>
      </c>
      <c r="Q147" s="140">
        <v>5.4000000000000001E-4</v>
      </c>
      <c r="R147" s="140">
        <f>Q147*H147</f>
        <v>2.64438E-2</v>
      </c>
      <c r="S147" s="140">
        <v>0</v>
      </c>
      <c r="T147" s="141">
        <f>S147*H147</f>
        <v>0</v>
      </c>
      <c r="AR147" s="12" t="s">
        <v>189</v>
      </c>
      <c r="AT147" s="12" t="s">
        <v>142</v>
      </c>
      <c r="AU147" s="12" t="s">
        <v>77</v>
      </c>
      <c r="AY147" s="12" t="s">
        <v>139</v>
      </c>
      <c r="BE147" s="142">
        <f>IF(N147="základná",J147,0)</f>
        <v>0</v>
      </c>
      <c r="BF147" s="142">
        <f>IF(N147="znížená",J147,0)</f>
        <v>0</v>
      </c>
      <c r="BG147" s="142">
        <f>IF(N147="zákl. prenesená",J147,0)</f>
        <v>0</v>
      </c>
      <c r="BH147" s="142">
        <f>IF(N147="zníž. prenesená",J147,0)</f>
        <v>0</v>
      </c>
      <c r="BI147" s="142">
        <f>IF(N147="nulová",J147,0)</f>
        <v>0</v>
      </c>
      <c r="BJ147" s="12" t="s">
        <v>77</v>
      </c>
      <c r="BK147" s="143">
        <f>ROUND(I147*H147,3)</f>
        <v>0</v>
      </c>
      <c r="BL147" s="12" t="s">
        <v>189</v>
      </c>
      <c r="BM147" s="12" t="s">
        <v>312</v>
      </c>
    </row>
    <row r="148" spans="2:65" s="1" customFormat="1" ht="16.5" customHeight="1">
      <c r="B148" s="131"/>
      <c r="C148" s="144" t="s">
        <v>313</v>
      </c>
      <c r="D148" s="144" t="s">
        <v>192</v>
      </c>
      <c r="E148" s="145" t="s">
        <v>314</v>
      </c>
      <c r="F148" s="146" t="s">
        <v>315</v>
      </c>
      <c r="G148" s="147" t="s">
        <v>75</v>
      </c>
      <c r="H148" s="148">
        <v>56.316000000000003</v>
      </c>
      <c r="I148" s="149"/>
      <c r="J148" s="148">
        <f>ROUND(I148*H148,3)</f>
        <v>0</v>
      </c>
      <c r="K148" s="146" t="s">
        <v>145</v>
      </c>
      <c r="L148" s="150"/>
      <c r="M148" s="151" t="s">
        <v>1</v>
      </c>
      <c r="N148" s="152" t="s">
        <v>38</v>
      </c>
      <c r="O148" s="45"/>
      <c r="P148" s="140">
        <f>O148*H148</f>
        <v>0</v>
      </c>
      <c r="Q148" s="140">
        <v>4.2500000000000003E-3</v>
      </c>
      <c r="R148" s="140">
        <f>Q148*H148</f>
        <v>0.23934300000000003</v>
      </c>
      <c r="S148" s="140">
        <v>0</v>
      </c>
      <c r="T148" s="141">
        <f>S148*H148</f>
        <v>0</v>
      </c>
      <c r="AR148" s="12" t="s">
        <v>196</v>
      </c>
      <c r="AT148" s="12" t="s">
        <v>192</v>
      </c>
      <c r="AU148" s="12" t="s">
        <v>77</v>
      </c>
      <c r="AY148" s="12" t="s">
        <v>139</v>
      </c>
      <c r="BE148" s="142">
        <f>IF(N148="základná",J148,0)</f>
        <v>0</v>
      </c>
      <c r="BF148" s="142">
        <f>IF(N148="znížená",J148,0)</f>
        <v>0</v>
      </c>
      <c r="BG148" s="142">
        <f>IF(N148="zákl. prenesená",J148,0)</f>
        <v>0</v>
      </c>
      <c r="BH148" s="142">
        <f>IF(N148="zníž. prenesená",J148,0)</f>
        <v>0</v>
      </c>
      <c r="BI148" s="142">
        <f>IF(N148="nulová",J148,0)</f>
        <v>0</v>
      </c>
      <c r="BJ148" s="12" t="s">
        <v>77</v>
      </c>
      <c r="BK148" s="143">
        <f>ROUND(I148*H148,3)</f>
        <v>0</v>
      </c>
      <c r="BL148" s="12" t="s">
        <v>189</v>
      </c>
      <c r="BM148" s="12" t="s">
        <v>316</v>
      </c>
    </row>
    <row r="149" spans="2:65" s="10" customFormat="1" ht="22.8" customHeight="1">
      <c r="B149" s="118"/>
      <c r="D149" s="119" t="s">
        <v>65</v>
      </c>
      <c r="E149" s="129" t="s">
        <v>317</v>
      </c>
      <c r="F149" s="129" t="s">
        <v>318</v>
      </c>
      <c r="I149" s="121"/>
      <c r="J149" s="130">
        <f>BK149</f>
        <v>0</v>
      </c>
      <c r="L149" s="118"/>
      <c r="M149" s="123"/>
      <c r="N149" s="124"/>
      <c r="O149" s="124"/>
      <c r="P149" s="125">
        <f>SUM(P150:P155)</f>
        <v>0</v>
      </c>
      <c r="Q149" s="124"/>
      <c r="R149" s="125">
        <f>SUM(R150:R155)</f>
        <v>0.13749696</v>
      </c>
      <c r="S149" s="124"/>
      <c r="T149" s="126">
        <f>SUM(T150:T155)</f>
        <v>0</v>
      </c>
      <c r="AR149" s="119" t="s">
        <v>77</v>
      </c>
      <c r="AT149" s="127" t="s">
        <v>65</v>
      </c>
      <c r="AU149" s="127" t="s">
        <v>71</v>
      </c>
      <c r="AY149" s="119" t="s">
        <v>139</v>
      </c>
      <c r="BK149" s="128">
        <f>SUM(BK150:BK155)</f>
        <v>0</v>
      </c>
    </row>
    <row r="150" spans="2:65" s="1" customFormat="1" ht="16.5" customHeight="1">
      <c r="B150" s="131"/>
      <c r="C150" s="132" t="s">
        <v>319</v>
      </c>
      <c r="D150" s="132" t="s">
        <v>142</v>
      </c>
      <c r="E150" s="133" t="s">
        <v>320</v>
      </c>
      <c r="F150" s="134" t="s">
        <v>321</v>
      </c>
      <c r="G150" s="135" t="s">
        <v>75</v>
      </c>
      <c r="H150" s="136">
        <v>48.97</v>
      </c>
      <c r="I150" s="137"/>
      <c r="J150" s="136">
        <f t="shared" ref="J150:J155" si="20">ROUND(I150*H150,3)</f>
        <v>0</v>
      </c>
      <c r="K150" s="134" t="s">
        <v>145</v>
      </c>
      <c r="L150" s="26"/>
      <c r="M150" s="138" t="s">
        <v>1</v>
      </c>
      <c r="N150" s="139" t="s">
        <v>38</v>
      </c>
      <c r="O150" s="45"/>
      <c r="P150" s="140">
        <f t="shared" ref="P150:P155" si="21">O150*H150</f>
        <v>0</v>
      </c>
      <c r="Q150" s="140">
        <v>0</v>
      </c>
      <c r="R150" s="140">
        <f t="shared" ref="R150:R155" si="22">Q150*H150</f>
        <v>0</v>
      </c>
      <c r="S150" s="140">
        <v>0</v>
      </c>
      <c r="T150" s="141">
        <f t="shared" ref="T150:T155" si="23">S150*H150</f>
        <v>0</v>
      </c>
      <c r="AR150" s="12" t="s">
        <v>189</v>
      </c>
      <c r="AT150" s="12" t="s">
        <v>142</v>
      </c>
      <c r="AU150" s="12" t="s">
        <v>77</v>
      </c>
      <c r="AY150" s="12" t="s">
        <v>139</v>
      </c>
      <c r="BE150" s="142">
        <f t="shared" ref="BE150:BE155" si="24">IF(N150="základná",J150,0)</f>
        <v>0</v>
      </c>
      <c r="BF150" s="142">
        <f t="shared" ref="BF150:BF155" si="25">IF(N150="znížená",J150,0)</f>
        <v>0</v>
      </c>
      <c r="BG150" s="142">
        <f t="shared" ref="BG150:BG155" si="26">IF(N150="zákl. prenesená",J150,0)</f>
        <v>0</v>
      </c>
      <c r="BH150" s="142">
        <f t="shared" ref="BH150:BH155" si="27">IF(N150="zníž. prenesená",J150,0)</f>
        <v>0</v>
      </c>
      <c r="BI150" s="142">
        <f t="shared" ref="BI150:BI155" si="28">IF(N150="nulová",J150,0)</f>
        <v>0</v>
      </c>
      <c r="BJ150" s="12" t="s">
        <v>77</v>
      </c>
      <c r="BK150" s="143">
        <f t="shared" ref="BK150:BK155" si="29">ROUND(I150*H150,3)</f>
        <v>0</v>
      </c>
      <c r="BL150" s="12" t="s">
        <v>189</v>
      </c>
      <c r="BM150" s="12" t="s">
        <v>322</v>
      </c>
    </row>
    <row r="151" spans="2:65" s="1" customFormat="1" ht="16.5" customHeight="1">
      <c r="B151" s="131"/>
      <c r="C151" s="144" t="s">
        <v>323</v>
      </c>
      <c r="D151" s="144" t="s">
        <v>192</v>
      </c>
      <c r="E151" s="145" t="s">
        <v>324</v>
      </c>
      <c r="F151" s="146" t="s">
        <v>325</v>
      </c>
      <c r="G151" s="147" t="s">
        <v>75</v>
      </c>
      <c r="H151" s="148">
        <v>56.316000000000003</v>
      </c>
      <c r="I151" s="149"/>
      <c r="J151" s="148">
        <f t="shared" si="20"/>
        <v>0</v>
      </c>
      <c r="K151" s="146" t="s">
        <v>145</v>
      </c>
      <c r="L151" s="150"/>
      <c r="M151" s="151" t="s">
        <v>1</v>
      </c>
      <c r="N151" s="152" t="s">
        <v>38</v>
      </c>
      <c r="O151" s="45"/>
      <c r="P151" s="140">
        <f t="shared" si="21"/>
        <v>0</v>
      </c>
      <c r="Q151" s="140">
        <v>1E-4</v>
      </c>
      <c r="R151" s="140">
        <f t="shared" si="22"/>
        <v>5.6316000000000005E-3</v>
      </c>
      <c r="S151" s="140">
        <v>0</v>
      </c>
      <c r="T151" s="141">
        <f t="shared" si="23"/>
        <v>0</v>
      </c>
      <c r="AR151" s="12" t="s">
        <v>196</v>
      </c>
      <c r="AT151" s="12" t="s">
        <v>192</v>
      </c>
      <c r="AU151" s="12" t="s">
        <v>77</v>
      </c>
      <c r="AY151" s="12" t="s">
        <v>139</v>
      </c>
      <c r="BE151" s="142">
        <f t="shared" si="24"/>
        <v>0</v>
      </c>
      <c r="BF151" s="142">
        <f t="shared" si="25"/>
        <v>0</v>
      </c>
      <c r="BG151" s="142">
        <f t="shared" si="26"/>
        <v>0</v>
      </c>
      <c r="BH151" s="142">
        <f t="shared" si="27"/>
        <v>0</v>
      </c>
      <c r="BI151" s="142">
        <f t="shared" si="28"/>
        <v>0</v>
      </c>
      <c r="BJ151" s="12" t="s">
        <v>77</v>
      </c>
      <c r="BK151" s="143">
        <f t="shared" si="29"/>
        <v>0</v>
      </c>
      <c r="BL151" s="12" t="s">
        <v>189</v>
      </c>
      <c r="BM151" s="12" t="s">
        <v>326</v>
      </c>
    </row>
    <row r="152" spans="2:65" s="1" customFormat="1" ht="16.5" customHeight="1">
      <c r="B152" s="131"/>
      <c r="C152" s="132" t="s">
        <v>327</v>
      </c>
      <c r="D152" s="132" t="s">
        <v>142</v>
      </c>
      <c r="E152" s="133" t="s">
        <v>328</v>
      </c>
      <c r="F152" s="134" t="s">
        <v>329</v>
      </c>
      <c r="G152" s="135" t="s">
        <v>75</v>
      </c>
      <c r="H152" s="136">
        <v>48.97</v>
      </c>
      <c r="I152" s="137"/>
      <c r="J152" s="136">
        <f t="shared" si="20"/>
        <v>0</v>
      </c>
      <c r="K152" s="134" t="s">
        <v>145</v>
      </c>
      <c r="L152" s="26"/>
      <c r="M152" s="138" t="s">
        <v>1</v>
      </c>
      <c r="N152" s="139" t="s">
        <v>38</v>
      </c>
      <c r="O152" s="45"/>
      <c r="P152" s="140">
        <f t="shared" si="21"/>
        <v>0</v>
      </c>
      <c r="Q152" s="140">
        <v>0</v>
      </c>
      <c r="R152" s="140">
        <f t="shared" si="22"/>
        <v>0</v>
      </c>
      <c r="S152" s="140">
        <v>0</v>
      </c>
      <c r="T152" s="141">
        <f t="shared" si="23"/>
        <v>0</v>
      </c>
      <c r="AR152" s="12" t="s">
        <v>189</v>
      </c>
      <c r="AT152" s="12" t="s">
        <v>142</v>
      </c>
      <c r="AU152" s="12" t="s">
        <v>77</v>
      </c>
      <c r="AY152" s="12" t="s">
        <v>139</v>
      </c>
      <c r="BE152" s="142">
        <f t="shared" si="24"/>
        <v>0</v>
      </c>
      <c r="BF152" s="142">
        <f t="shared" si="25"/>
        <v>0</v>
      </c>
      <c r="BG152" s="142">
        <f t="shared" si="26"/>
        <v>0</v>
      </c>
      <c r="BH152" s="142">
        <f t="shared" si="27"/>
        <v>0</v>
      </c>
      <c r="BI152" s="142">
        <f t="shared" si="28"/>
        <v>0</v>
      </c>
      <c r="BJ152" s="12" t="s">
        <v>77</v>
      </c>
      <c r="BK152" s="143">
        <f t="shared" si="29"/>
        <v>0</v>
      </c>
      <c r="BL152" s="12" t="s">
        <v>189</v>
      </c>
      <c r="BM152" s="12" t="s">
        <v>330</v>
      </c>
    </row>
    <row r="153" spans="2:65" s="1" customFormat="1" ht="16.5" customHeight="1">
      <c r="B153" s="131"/>
      <c r="C153" s="144" t="s">
        <v>331</v>
      </c>
      <c r="D153" s="144" t="s">
        <v>192</v>
      </c>
      <c r="E153" s="145" t="s">
        <v>332</v>
      </c>
      <c r="F153" s="146" t="s">
        <v>333</v>
      </c>
      <c r="G153" s="147" t="s">
        <v>75</v>
      </c>
      <c r="H153" s="148">
        <v>49.948999999999998</v>
      </c>
      <c r="I153" s="149"/>
      <c r="J153" s="148">
        <f t="shared" si="20"/>
        <v>0</v>
      </c>
      <c r="K153" s="146" t="s">
        <v>145</v>
      </c>
      <c r="L153" s="150"/>
      <c r="M153" s="151" t="s">
        <v>1</v>
      </c>
      <c r="N153" s="152" t="s">
        <v>38</v>
      </c>
      <c r="O153" s="45"/>
      <c r="P153" s="140">
        <f t="shared" si="21"/>
        <v>0</v>
      </c>
      <c r="Q153" s="140">
        <v>2.64E-3</v>
      </c>
      <c r="R153" s="140">
        <f t="shared" si="22"/>
        <v>0.13186535999999999</v>
      </c>
      <c r="S153" s="140">
        <v>0</v>
      </c>
      <c r="T153" s="141">
        <f t="shared" si="23"/>
        <v>0</v>
      </c>
      <c r="AR153" s="12" t="s">
        <v>196</v>
      </c>
      <c r="AT153" s="12" t="s">
        <v>192</v>
      </c>
      <c r="AU153" s="12" t="s">
        <v>77</v>
      </c>
      <c r="AY153" s="12" t="s">
        <v>139</v>
      </c>
      <c r="BE153" s="142">
        <f t="shared" si="24"/>
        <v>0</v>
      </c>
      <c r="BF153" s="142">
        <f t="shared" si="25"/>
        <v>0</v>
      </c>
      <c r="BG153" s="142">
        <f t="shared" si="26"/>
        <v>0</v>
      </c>
      <c r="BH153" s="142">
        <f t="shared" si="27"/>
        <v>0</v>
      </c>
      <c r="BI153" s="142">
        <f t="shared" si="28"/>
        <v>0</v>
      </c>
      <c r="BJ153" s="12" t="s">
        <v>77</v>
      </c>
      <c r="BK153" s="143">
        <f t="shared" si="29"/>
        <v>0</v>
      </c>
      <c r="BL153" s="12" t="s">
        <v>189</v>
      </c>
      <c r="BM153" s="12" t="s">
        <v>334</v>
      </c>
    </row>
    <row r="154" spans="2:65" s="1" customFormat="1" ht="16.5" customHeight="1">
      <c r="B154" s="131"/>
      <c r="C154" s="132" t="s">
        <v>335</v>
      </c>
      <c r="D154" s="132" t="s">
        <v>142</v>
      </c>
      <c r="E154" s="133" t="s">
        <v>336</v>
      </c>
      <c r="F154" s="134" t="s">
        <v>337</v>
      </c>
      <c r="G154" s="135" t="s">
        <v>338</v>
      </c>
      <c r="H154" s="136">
        <v>11</v>
      </c>
      <c r="I154" s="137"/>
      <c r="J154" s="136">
        <f t="shared" si="20"/>
        <v>0</v>
      </c>
      <c r="K154" s="134" t="s">
        <v>1</v>
      </c>
      <c r="L154" s="26"/>
      <c r="M154" s="138" t="s">
        <v>1</v>
      </c>
      <c r="N154" s="139" t="s">
        <v>38</v>
      </c>
      <c r="O154" s="45"/>
      <c r="P154" s="140">
        <f t="shared" si="21"/>
        <v>0</v>
      </c>
      <c r="Q154" s="140">
        <v>0</v>
      </c>
      <c r="R154" s="140">
        <f t="shared" si="22"/>
        <v>0</v>
      </c>
      <c r="S154" s="140">
        <v>0</v>
      </c>
      <c r="T154" s="141">
        <f t="shared" si="23"/>
        <v>0</v>
      </c>
      <c r="AR154" s="12" t="s">
        <v>189</v>
      </c>
      <c r="AT154" s="12" t="s">
        <v>142</v>
      </c>
      <c r="AU154" s="12" t="s">
        <v>77</v>
      </c>
      <c r="AY154" s="12" t="s">
        <v>139</v>
      </c>
      <c r="BE154" s="142">
        <f t="shared" si="24"/>
        <v>0</v>
      </c>
      <c r="BF154" s="142">
        <f t="shared" si="25"/>
        <v>0</v>
      </c>
      <c r="BG154" s="142">
        <f t="shared" si="26"/>
        <v>0</v>
      </c>
      <c r="BH154" s="142">
        <f t="shared" si="27"/>
        <v>0</v>
      </c>
      <c r="BI154" s="142">
        <f t="shared" si="28"/>
        <v>0</v>
      </c>
      <c r="BJ154" s="12" t="s">
        <v>77</v>
      </c>
      <c r="BK154" s="143">
        <f t="shared" si="29"/>
        <v>0</v>
      </c>
      <c r="BL154" s="12" t="s">
        <v>189</v>
      </c>
      <c r="BM154" s="12" t="s">
        <v>339</v>
      </c>
    </row>
    <row r="155" spans="2:65" s="1" customFormat="1" ht="16.5" customHeight="1">
      <c r="B155" s="131"/>
      <c r="C155" s="144" t="s">
        <v>340</v>
      </c>
      <c r="D155" s="144" t="s">
        <v>192</v>
      </c>
      <c r="E155" s="145" t="s">
        <v>341</v>
      </c>
      <c r="F155" s="146" t="s">
        <v>342</v>
      </c>
      <c r="G155" s="147" t="s">
        <v>338</v>
      </c>
      <c r="H155" s="148">
        <v>11.22</v>
      </c>
      <c r="I155" s="149"/>
      <c r="J155" s="148">
        <f t="shared" si="20"/>
        <v>0</v>
      </c>
      <c r="K155" s="146" t="s">
        <v>1</v>
      </c>
      <c r="L155" s="150"/>
      <c r="M155" s="151" t="s">
        <v>1</v>
      </c>
      <c r="N155" s="152" t="s">
        <v>38</v>
      </c>
      <c r="O155" s="45"/>
      <c r="P155" s="140">
        <f t="shared" si="21"/>
        <v>0</v>
      </c>
      <c r="Q155" s="140">
        <v>0</v>
      </c>
      <c r="R155" s="140">
        <f t="shared" si="22"/>
        <v>0</v>
      </c>
      <c r="S155" s="140">
        <v>0</v>
      </c>
      <c r="T155" s="141">
        <f t="shared" si="23"/>
        <v>0</v>
      </c>
      <c r="AR155" s="12" t="s">
        <v>196</v>
      </c>
      <c r="AT155" s="12" t="s">
        <v>192</v>
      </c>
      <c r="AU155" s="12" t="s">
        <v>77</v>
      </c>
      <c r="AY155" s="12" t="s">
        <v>139</v>
      </c>
      <c r="BE155" s="142">
        <f t="shared" si="24"/>
        <v>0</v>
      </c>
      <c r="BF155" s="142">
        <f t="shared" si="25"/>
        <v>0</v>
      </c>
      <c r="BG155" s="142">
        <f t="shared" si="26"/>
        <v>0</v>
      </c>
      <c r="BH155" s="142">
        <f t="shared" si="27"/>
        <v>0</v>
      </c>
      <c r="BI155" s="142">
        <f t="shared" si="28"/>
        <v>0</v>
      </c>
      <c r="BJ155" s="12" t="s">
        <v>77</v>
      </c>
      <c r="BK155" s="143">
        <f t="shared" si="29"/>
        <v>0</v>
      </c>
      <c r="BL155" s="12" t="s">
        <v>189</v>
      </c>
      <c r="BM155" s="12" t="s">
        <v>343</v>
      </c>
    </row>
    <row r="156" spans="2:65" s="10" customFormat="1" ht="22.8" customHeight="1">
      <c r="B156" s="118"/>
      <c r="D156" s="119" t="s">
        <v>65</v>
      </c>
      <c r="E156" s="129" t="s">
        <v>344</v>
      </c>
      <c r="F156" s="129" t="s">
        <v>345</v>
      </c>
      <c r="I156" s="121"/>
      <c r="J156" s="130">
        <f>BK156</f>
        <v>0</v>
      </c>
      <c r="L156" s="118"/>
      <c r="M156" s="123"/>
      <c r="N156" s="124"/>
      <c r="O156" s="124"/>
      <c r="P156" s="125">
        <f>SUM(P157:P167)</f>
        <v>0</v>
      </c>
      <c r="Q156" s="124"/>
      <c r="R156" s="125">
        <f>SUM(R157:R167)</f>
        <v>0</v>
      </c>
      <c r="S156" s="124"/>
      <c r="T156" s="126">
        <f>SUM(T157:T167)</f>
        <v>0</v>
      </c>
      <c r="AR156" s="119" t="s">
        <v>77</v>
      </c>
      <c r="AT156" s="127" t="s">
        <v>65</v>
      </c>
      <c r="AU156" s="127" t="s">
        <v>71</v>
      </c>
      <c r="AY156" s="119" t="s">
        <v>139</v>
      </c>
      <c r="BK156" s="128">
        <f>SUM(BK157:BK167)</f>
        <v>0</v>
      </c>
    </row>
    <row r="157" spans="2:65" s="1" customFormat="1" ht="16.5" customHeight="1">
      <c r="B157" s="131"/>
      <c r="C157" s="132" t="s">
        <v>346</v>
      </c>
      <c r="D157" s="132" t="s">
        <v>142</v>
      </c>
      <c r="E157" s="133" t="s">
        <v>347</v>
      </c>
      <c r="F157" s="134" t="s">
        <v>348</v>
      </c>
      <c r="G157" s="135" t="s">
        <v>338</v>
      </c>
      <c r="H157" s="136">
        <v>3</v>
      </c>
      <c r="I157" s="137"/>
      <c r="J157" s="136">
        <f t="shared" ref="J157:J167" si="30">ROUND(I157*H157,3)</f>
        <v>0</v>
      </c>
      <c r="K157" s="134" t="s">
        <v>1</v>
      </c>
      <c r="L157" s="26"/>
      <c r="M157" s="138" t="s">
        <v>1</v>
      </c>
      <c r="N157" s="139" t="s">
        <v>38</v>
      </c>
      <c r="O157" s="45"/>
      <c r="P157" s="140">
        <f t="shared" ref="P157:P167" si="31">O157*H157</f>
        <v>0</v>
      </c>
      <c r="Q157" s="140">
        <v>0</v>
      </c>
      <c r="R157" s="140">
        <f t="shared" ref="R157:R167" si="32">Q157*H157</f>
        <v>0</v>
      </c>
      <c r="S157" s="140">
        <v>0</v>
      </c>
      <c r="T157" s="141">
        <f t="shared" ref="T157:T167" si="33">S157*H157</f>
        <v>0</v>
      </c>
      <c r="AR157" s="12" t="s">
        <v>189</v>
      </c>
      <c r="AT157" s="12" t="s">
        <v>142</v>
      </c>
      <c r="AU157" s="12" t="s">
        <v>77</v>
      </c>
      <c r="AY157" s="12" t="s">
        <v>139</v>
      </c>
      <c r="BE157" s="142">
        <f t="shared" ref="BE157:BE167" si="34">IF(N157="základná",J157,0)</f>
        <v>0</v>
      </c>
      <c r="BF157" s="142">
        <f t="shared" ref="BF157:BF167" si="35">IF(N157="znížená",J157,0)</f>
        <v>0</v>
      </c>
      <c r="BG157" s="142">
        <f t="shared" ref="BG157:BG167" si="36">IF(N157="zákl. prenesená",J157,0)</f>
        <v>0</v>
      </c>
      <c r="BH157" s="142">
        <f t="shared" ref="BH157:BH167" si="37">IF(N157="zníž. prenesená",J157,0)</f>
        <v>0</v>
      </c>
      <c r="BI157" s="142">
        <f t="shared" ref="BI157:BI167" si="38">IF(N157="nulová",J157,0)</f>
        <v>0</v>
      </c>
      <c r="BJ157" s="12" t="s">
        <v>77</v>
      </c>
      <c r="BK157" s="143">
        <f t="shared" ref="BK157:BK167" si="39">ROUND(I157*H157,3)</f>
        <v>0</v>
      </c>
      <c r="BL157" s="12" t="s">
        <v>189</v>
      </c>
      <c r="BM157" s="12" t="s">
        <v>349</v>
      </c>
    </row>
    <row r="158" spans="2:65" s="1" customFormat="1" ht="16.5" customHeight="1">
      <c r="B158" s="131"/>
      <c r="C158" s="132" t="s">
        <v>350</v>
      </c>
      <c r="D158" s="132" t="s">
        <v>142</v>
      </c>
      <c r="E158" s="133" t="s">
        <v>351</v>
      </c>
      <c r="F158" s="134" t="s">
        <v>352</v>
      </c>
      <c r="G158" s="135" t="s">
        <v>338</v>
      </c>
      <c r="H158" s="136">
        <v>5</v>
      </c>
      <c r="I158" s="137"/>
      <c r="J158" s="136">
        <f t="shared" si="30"/>
        <v>0</v>
      </c>
      <c r="K158" s="134" t="s">
        <v>1</v>
      </c>
      <c r="L158" s="26"/>
      <c r="M158" s="138" t="s">
        <v>1</v>
      </c>
      <c r="N158" s="139" t="s">
        <v>38</v>
      </c>
      <c r="O158" s="45"/>
      <c r="P158" s="140">
        <f t="shared" si="31"/>
        <v>0</v>
      </c>
      <c r="Q158" s="140">
        <v>0</v>
      </c>
      <c r="R158" s="140">
        <f t="shared" si="32"/>
        <v>0</v>
      </c>
      <c r="S158" s="140">
        <v>0</v>
      </c>
      <c r="T158" s="141">
        <f t="shared" si="33"/>
        <v>0</v>
      </c>
      <c r="AR158" s="12" t="s">
        <v>189</v>
      </c>
      <c r="AT158" s="12" t="s">
        <v>142</v>
      </c>
      <c r="AU158" s="12" t="s">
        <v>77</v>
      </c>
      <c r="AY158" s="12" t="s">
        <v>139</v>
      </c>
      <c r="BE158" s="142">
        <f t="shared" si="34"/>
        <v>0</v>
      </c>
      <c r="BF158" s="142">
        <f t="shared" si="35"/>
        <v>0</v>
      </c>
      <c r="BG158" s="142">
        <f t="shared" si="36"/>
        <v>0</v>
      </c>
      <c r="BH158" s="142">
        <f t="shared" si="37"/>
        <v>0</v>
      </c>
      <c r="BI158" s="142">
        <f t="shared" si="38"/>
        <v>0</v>
      </c>
      <c r="BJ158" s="12" t="s">
        <v>77</v>
      </c>
      <c r="BK158" s="143">
        <f t="shared" si="39"/>
        <v>0</v>
      </c>
      <c r="BL158" s="12" t="s">
        <v>189</v>
      </c>
      <c r="BM158" s="12" t="s">
        <v>353</v>
      </c>
    </row>
    <row r="159" spans="2:65" s="1" customFormat="1" ht="16.5" customHeight="1">
      <c r="B159" s="131"/>
      <c r="C159" s="132" t="s">
        <v>354</v>
      </c>
      <c r="D159" s="132" t="s">
        <v>142</v>
      </c>
      <c r="E159" s="133" t="s">
        <v>355</v>
      </c>
      <c r="F159" s="134" t="s">
        <v>356</v>
      </c>
      <c r="G159" s="135" t="s">
        <v>212</v>
      </c>
      <c r="H159" s="136">
        <v>1</v>
      </c>
      <c r="I159" s="137"/>
      <c r="J159" s="136">
        <f t="shared" si="30"/>
        <v>0</v>
      </c>
      <c r="K159" s="134" t="s">
        <v>1</v>
      </c>
      <c r="L159" s="26"/>
      <c r="M159" s="138" t="s">
        <v>1</v>
      </c>
      <c r="N159" s="139" t="s">
        <v>38</v>
      </c>
      <c r="O159" s="45"/>
      <c r="P159" s="140">
        <f t="shared" si="31"/>
        <v>0</v>
      </c>
      <c r="Q159" s="140">
        <v>0</v>
      </c>
      <c r="R159" s="140">
        <f t="shared" si="32"/>
        <v>0</v>
      </c>
      <c r="S159" s="140">
        <v>0</v>
      </c>
      <c r="T159" s="141">
        <f t="shared" si="33"/>
        <v>0</v>
      </c>
      <c r="AR159" s="12" t="s">
        <v>189</v>
      </c>
      <c r="AT159" s="12" t="s">
        <v>142</v>
      </c>
      <c r="AU159" s="12" t="s">
        <v>77</v>
      </c>
      <c r="AY159" s="12" t="s">
        <v>139</v>
      </c>
      <c r="BE159" s="142">
        <f t="shared" si="34"/>
        <v>0</v>
      </c>
      <c r="BF159" s="142">
        <f t="shared" si="35"/>
        <v>0</v>
      </c>
      <c r="BG159" s="142">
        <f t="shared" si="36"/>
        <v>0</v>
      </c>
      <c r="BH159" s="142">
        <f t="shared" si="37"/>
        <v>0</v>
      </c>
      <c r="BI159" s="142">
        <f t="shared" si="38"/>
        <v>0</v>
      </c>
      <c r="BJ159" s="12" t="s">
        <v>77</v>
      </c>
      <c r="BK159" s="143">
        <f t="shared" si="39"/>
        <v>0</v>
      </c>
      <c r="BL159" s="12" t="s">
        <v>189</v>
      </c>
      <c r="BM159" s="12" t="s">
        <v>357</v>
      </c>
    </row>
    <row r="160" spans="2:65" s="1" customFormat="1" ht="16.5" customHeight="1">
      <c r="B160" s="131"/>
      <c r="C160" s="144" t="s">
        <v>358</v>
      </c>
      <c r="D160" s="144" t="s">
        <v>192</v>
      </c>
      <c r="E160" s="145" t="s">
        <v>359</v>
      </c>
      <c r="F160" s="146" t="s">
        <v>360</v>
      </c>
      <c r="G160" s="147" t="s">
        <v>212</v>
      </c>
      <c r="H160" s="148">
        <v>1</v>
      </c>
      <c r="I160" s="149"/>
      <c r="J160" s="148">
        <f t="shared" si="30"/>
        <v>0</v>
      </c>
      <c r="K160" s="146" t="s">
        <v>1</v>
      </c>
      <c r="L160" s="150"/>
      <c r="M160" s="151" t="s">
        <v>1</v>
      </c>
      <c r="N160" s="152" t="s">
        <v>38</v>
      </c>
      <c r="O160" s="45"/>
      <c r="P160" s="140">
        <f t="shared" si="31"/>
        <v>0</v>
      </c>
      <c r="Q160" s="140">
        <v>0</v>
      </c>
      <c r="R160" s="140">
        <f t="shared" si="32"/>
        <v>0</v>
      </c>
      <c r="S160" s="140">
        <v>0</v>
      </c>
      <c r="T160" s="141">
        <f t="shared" si="33"/>
        <v>0</v>
      </c>
      <c r="AR160" s="12" t="s">
        <v>196</v>
      </c>
      <c r="AT160" s="12" t="s">
        <v>192</v>
      </c>
      <c r="AU160" s="12" t="s">
        <v>77</v>
      </c>
      <c r="AY160" s="12" t="s">
        <v>139</v>
      </c>
      <c r="BE160" s="142">
        <f t="shared" si="34"/>
        <v>0</v>
      </c>
      <c r="BF160" s="142">
        <f t="shared" si="35"/>
        <v>0</v>
      </c>
      <c r="BG160" s="142">
        <f t="shared" si="36"/>
        <v>0</v>
      </c>
      <c r="BH160" s="142">
        <f t="shared" si="37"/>
        <v>0</v>
      </c>
      <c r="BI160" s="142">
        <f t="shared" si="38"/>
        <v>0</v>
      </c>
      <c r="BJ160" s="12" t="s">
        <v>77</v>
      </c>
      <c r="BK160" s="143">
        <f t="shared" si="39"/>
        <v>0</v>
      </c>
      <c r="BL160" s="12" t="s">
        <v>189</v>
      </c>
      <c r="BM160" s="12" t="s">
        <v>361</v>
      </c>
    </row>
    <row r="161" spans="2:65" s="1" customFormat="1" ht="16.5" customHeight="1">
      <c r="B161" s="131"/>
      <c r="C161" s="132" t="s">
        <v>362</v>
      </c>
      <c r="D161" s="132" t="s">
        <v>142</v>
      </c>
      <c r="E161" s="133" t="s">
        <v>363</v>
      </c>
      <c r="F161" s="134" t="s">
        <v>364</v>
      </c>
      <c r="G161" s="135" t="s">
        <v>338</v>
      </c>
      <c r="H161" s="136">
        <v>0.5</v>
      </c>
      <c r="I161" s="137"/>
      <c r="J161" s="136">
        <f t="shared" si="30"/>
        <v>0</v>
      </c>
      <c r="K161" s="134" t="s">
        <v>1</v>
      </c>
      <c r="L161" s="26"/>
      <c r="M161" s="138" t="s">
        <v>1</v>
      </c>
      <c r="N161" s="139" t="s">
        <v>38</v>
      </c>
      <c r="O161" s="45"/>
      <c r="P161" s="140">
        <f t="shared" si="31"/>
        <v>0</v>
      </c>
      <c r="Q161" s="140">
        <v>0</v>
      </c>
      <c r="R161" s="140">
        <f t="shared" si="32"/>
        <v>0</v>
      </c>
      <c r="S161" s="140">
        <v>0</v>
      </c>
      <c r="T161" s="141">
        <f t="shared" si="33"/>
        <v>0</v>
      </c>
      <c r="AR161" s="12" t="s">
        <v>189</v>
      </c>
      <c r="AT161" s="12" t="s">
        <v>142</v>
      </c>
      <c r="AU161" s="12" t="s">
        <v>77</v>
      </c>
      <c r="AY161" s="12" t="s">
        <v>139</v>
      </c>
      <c r="BE161" s="142">
        <f t="shared" si="34"/>
        <v>0</v>
      </c>
      <c r="BF161" s="142">
        <f t="shared" si="35"/>
        <v>0</v>
      </c>
      <c r="BG161" s="142">
        <f t="shared" si="36"/>
        <v>0</v>
      </c>
      <c r="BH161" s="142">
        <f t="shared" si="37"/>
        <v>0</v>
      </c>
      <c r="BI161" s="142">
        <f t="shared" si="38"/>
        <v>0</v>
      </c>
      <c r="BJ161" s="12" t="s">
        <v>77</v>
      </c>
      <c r="BK161" s="143">
        <f t="shared" si="39"/>
        <v>0</v>
      </c>
      <c r="BL161" s="12" t="s">
        <v>189</v>
      </c>
      <c r="BM161" s="12" t="s">
        <v>365</v>
      </c>
    </row>
    <row r="162" spans="2:65" s="1" customFormat="1" ht="16.5" customHeight="1">
      <c r="B162" s="131"/>
      <c r="C162" s="132" t="s">
        <v>366</v>
      </c>
      <c r="D162" s="132" t="s">
        <v>142</v>
      </c>
      <c r="E162" s="133" t="s">
        <v>367</v>
      </c>
      <c r="F162" s="134" t="s">
        <v>368</v>
      </c>
      <c r="G162" s="135" t="s">
        <v>338</v>
      </c>
      <c r="H162" s="136">
        <v>1.2</v>
      </c>
      <c r="I162" s="137"/>
      <c r="J162" s="136">
        <f t="shared" si="30"/>
        <v>0</v>
      </c>
      <c r="K162" s="134" t="s">
        <v>1</v>
      </c>
      <c r="L162" s="26"/>
      <c r="M162" s="138" t="s">
        <v>1</v>
      </c>
      <c r="N162" s="139" t="s">
        <v>38</v>
      </c>
      <c r="O162" s="45"/>
      <c r="P162" s="140">
        <f t="shared" si="31"/>
        <v>0</v>
      </c>
      <c r="Q162" s="140">
        <v>0</v>
      </c>
      <c r="R162" s="140">
        <f t="shared" si="32"/>
        <v>0</v>
      </c>
      <c r="S162" s="140">
        <v>0</v>
      </c>
      <c r="T162" s="141">
        <f t="shared" si="33"/>
        <v>0</v>
      </c>
      <c r="AR162" s="12" t="s">
        <v>189</v>
      </c>
      <c r="AT162" s="12" t="s">
        <v>142</v>
      </c>
      <c r="AU162" s="12" t="s">
        <v>77</v>
      </c>
      <c r="AY162" s="12" t="s">
        <v>139</v>
      </c>
      <c r="BE162" s="142">
        <f t="shared" si="34"/>
        <v>0</v>
      </c>
      <c r="BF162" s="142">
        <f t="shared" si="35"/>
        <v>0</v>
      </c>
      <c r="BG162" s="142">
        <f t="shared" si="36"/>
        <v>0</v>
      </c>
      <c r="BH162" s="142">
        <f t="shared" si="37"/>
        <v>0</v>
      </c>
      <c r="BI162" s="142">
        <f t="shared" si="38"/>
        <v>0</v>
      </c>
      <c r="BJ162" s="12" t="s">
        <v>77</v>
      </c>
      <c r="BK162" s="143">
        <f t="shared" si="39"/>
        <v>0</v>
      </c>
      <c r="BL162" s="12" t="s">
        <v>189</v>
      </c>
      <c r="BM162" s="12" t="s">
        <v>369</v>
      </c>
    </row>
    <row r="163" spans="2:65" s="1" customFormat="1" ht="16.5" customHeight="1">
      <c r="B163" s="131"/>
      <c r="C163" s="132" t="s">
        <v>370</v>
      </c>
      <c r="D163" s="132" t="s">
        <v>142</v>
      </c>
      <c r="E163" s="133" t="s">
        <v>371</v>
      </c>
      <c r="F163" s="134" t="s">
        <v>372</v>
      </c>
      <c r="G163" s="135" t="s">
        <v>373</v>
      </c>
      <c r="H163" s="137"/>
      <c r="I163" s="137"/>
      <c r="J163" s="136">
        <f t="shared" si="30"/>
        <v>0</v>
      </c>
      <c r="K163" s="134" t="s">
        <v>1</v>
      </c>
      <c r="L163" s="26"/>
      <c r="M163" s="138" t="s">
        <v>1</v>
      </c>
      <c r="N163" s="139" t="s">
        <v>38</v>
      </c>
      <c r="O163" s="45"/>
      <c r="P163" s="140">
        <f t="shared" si="31"/>
        <v>0</v>
      </c>
      <c r="Q163" s="140">
        <v>0</v>
      </c>
      <c r="R163" s="140">
        <f t="shared" si="32"/>
        <v>0</v>
      </c>
      <c r="S163" s="140">
        <v>0</v>
      </c>
      <c r="T163" s="141">
        <f t="shared" si="33"/>
        <v>0</v>
      </c>
      <c r="AR163" s="12" t="s">
        <v>189</v>
      </c>
      <c r="AT163" s="12" t="s">
        <v>142</v>
      </c>
      <c r="AU163" s="12" t="s">
        <v>77</v>
      </c>
      <c r="AY163" s="12" t="s">
        <v>139</v>
      </c>
      <c r="BE163" s="142">
        <f t="shared" si="34"/>
        <v>0</v>
      </c>
      <c r="BF163" s="142">
        <f t="shared" si="35"/>
        <v>0</v>
      </c>
      <c r="BG163" s="142">
        <f t="shared" si="36"/>
        <v>0</v>
      </c>
      <c r="BH163" s="142">
        <f t="shared" si="37"/>
        <v>0</v>
      </c>
      <c r="BI163" s="142">
        <f t="shared" si="38"/>
        <v>0</v>
      </c>
      <c r="BJ163" s="12" t="s">
        <v>77</v>
      </c>
      <c r="BK163" s="143">
        <f t="shared" si="39"/>
        <v>0</v>
      </c>
      <c r="BL163" s="12" t="s">
        <v>189</v>
      </c>
      <c r="BM163" s="12" t="s">
        <v>374</v>
      </c>
    </row>
    <row r="164" spans="2:65" s="1" customFormat="1" ht="16.5" customHeight="1">
      <c r="B164" s="131"/>
      <c r="C164" s="132" t="s">
        <v>375</v>
      </c>
      <c r="D164" s="132" t="s">
        <v>142</v>
      </c>
      <c r="E164" s="133" t="s">
        <v>376</v>
      </c>
      <c r="F164" s="134" t="s">
        <v>377</v>
      </c>
      <c r="G164" s="135" t="s">
        <v>212</v>
      </c>
      <c r="H164" s="136">
        <v>1</v>
      </c>
      <c r="I164" s="137"/>
      <c r="J164" s="136">
        <f t="shared" si="30"/>
        <v>0</v>
      </c>
      <c r="K164" s="134" t="s">
        <v>1</v>
      </c>
      <c r="L164" s="26"/>
      <c r="M164" s="138" t="s">
        <v>1</v>
      </c>
      <c r="N164" s="139" t="s">
        <v>38</v>
      </c>
      <c r="O164" s="45"/>
      <c r="P164" s="140">
        <f t="shared" si="31"/>
        <v>0</v>
      </c>
      <c r="Q164" s="140">
        <v>0</v>
      </c>
      <c r="R164" s="140">
        <f t="shared" si="32"/>
        <v>0</v>
      </c>
      <c r="S164" s="140">
        <v>0</v>
      </c>
      <c r="T164" s="141">
        <f t="shared" si="33"/>
        <v>0</v>
      </c>
      <c r="AR164" s="12" t="s">
        <v>189</v>
      </c>
      <c r="AT164" s="12" t="s">
        <v>142</v>
      </c>
      <c r="AU164" s="12" t="s">
        <v>77</v>
      </c>
      <c r="AY164" s="12" t="s">
        <v>139</v>
      </c>
      <c r="BE164" s="142">
        <f t="shared" si="34"/>
        <v>0</v>
      </c>
      <c r="BF164" s="142">
        <f t="shared" si="35"/>
        <v>0</v>
      </c>
      <c r="BG164" s="142">
        <f t="shared" si="36"/>
        <v>0</v>
      </c>
      <c r="BH164" s="142">
        <f t="shared" si="37"/>
        <v>0</v>
      </c>
      <c r="BI164" s="142">
        <f t="shared" si="38"/>
        <v>0</v>
      </c>
      <c r="BJ164" s="12" t="s">
        <v>77</v>
      </c>
      <c r="BK164" s="143">
        <f t="shared" si="39"/>
        <v>0</v>
      </c>
      <c r="BL164" s="12" t="s">
        <v>189</v>
      </c>
      <c r="BM164" s="12" t="s">
        <v>378</v>
      </c>
    </row>
    <row r="165" spans="2:65" s="1" customFormat="1" ht="16.5" customHeight="1">
      <c r="B165" s="131"/>
      <c r="C165" s="132" t="s">
        <v>379</v>
      </c>
      <c r="D165" s="132" t="s">
        <v>142</v>
      </c>
      <c r="E165" s="133" t="s">
        <v>380</v>
      </c>
      <c r="F165" s="134" t="s">
        <v>381</v>
      </c>
      <c r="G165" s="135" t="s">
        <v>212</v>
      </c>
      <c r="H165" s="136">
        <v>2</v>
      </c>
      <c r="I165" s="137"/>
      <c r="J165" s="136">
        <f t="shared" si="30"/>
        <v>0</v>
      </c>
      <c r="K165" s="134" t="s">
        <v>1</v>
      </c>
      <c r="L165" s="26"/>
      <c r="M165" s="138" t="s">
        <v>1</v>
      </c>
      <c r="N165" s="139" t="s">
        <v>38</v>
      </c>
      <c r="O165" s="45"/>
      <c r="P165" s="140">
        <f t="shared" si="31"/>
        <v>0</v>
      </c>
      <c r="Q165" s="140">
        <v>0</v>
      </c>
      <c r="R165" s="140">
        <f t="shared" si="32"/>
        <v>0</v>
      </c>
      <c r="S165" s="140">
        <v>0</v>
      </c>
      <c r="T165" s="141">
        <f t="shared" si="33"/>
        <v>0</v>
      </c>
      <c r="AR165" s="12" t="s">
        <v>189</v>
      </c>
      <c r="AT165" s="12" t="s">
        <v>142</v>
      </c>
      <c r="AU165" s="12" t="s">
        <v>77</v>
      </c>
      <c r="AY165" s="12" t="s">
        <v>139</v>
      </c>
      <c r="BE165" s="142">
        <f t="shared" si="34"/>
        <v>0</v>
      </c>
      <c r="BF165" s="142">
        <f t="shared" si="35"/>
        <v>0</v>
      </c>
      <c r="BG165" s="142">
        <f t="shared" si="36"/>
        <v>0</v>
      </c>
      <c r="BH165" s="142">
        <f t="shared" si="37"/>
        <v>0</v>
      </c>
      <c r="BI165" s="142">
        <f t="shared" si="38"/>
        <v>0</v>
      </c>
      <c r="BJ165" s="12" t="s">
        <v>77</v>
      </c>
      <c r="BK165" s="143">
        <f t="shared" si="39"/>
        <v>0</v>
      </c>
      <c r="BL165" s="12" t="s">
        <v>189</v>
      </c>
      <c r="BM165" s="12" t="s">
        <v>382</v>
      </c>
    </row>
    <row r="166" spans="2:65" s="1" customFormat="1" ht="16.5" customHeight="1">
      <c r="B166" s="131"/>
      <c r="C166" s="132" t="s">
        <v>383</v>
      </c>
      <c r="D166" s="132" t="s">
        <v>142</v>
      </c>
      <c r="E166" s="133" t="s">
        <v>384</v>
      </c>
      <c r="F166" s="134" t="s">
        <v>385</v>
      </c>
      <c r="G166" s="135" t="s">
        <v>212</v>
      </c>
      <c r="H166" s="136">
        <v>1</v>
      </c>
      <c r="I166" s="137"/>
      <c r="J166" s="136">
        <f t="shared" si="30"/>
        <v>0</v>
      </c>
      <c r="K166" s="134" t="s">
        <v>1</v>
      </c>
      <c r="L166" s="26"/>
      <c r="M166" s="138" t="s">
        <v>1</v>
      </c>
      <c r="N166" s="139" t="s">
        <v>38</v>
      </c>
      <c r="O166" s="45"/>
      <c r="P166" s="140">
        <f t="shared" si="31"/>
        <v>0</v>
      </c>
      <c r="Q166" s="140">
        <v>0</v>
      </c>
      <c r="R166" s="140">
        <f t="shared" si="32"/>
        <v>0</v>
      </c>
      <c r="S166" s="140">
        <v>0</v>
      </c>
      <c r="T166" s="141">
        <f t="shared" si="33"/>
        <v>0</v>
      </c>
      <c r="AR166" s="12" t="s">
        <v>189</v>
      </c>
      <c r="AT166" s="12" t="s">
        <v>142</v>
      </c>
      <c r="AU166" s="12" t="s">
        <v>77</v>
      </c>
      <c r="AY166" s="12" t="s">
        <v>139</v>
      </c>
      <c r="BE166" s="142">
        <f t="shared" si="34"/>
        <v>0</v>
      </c>
      <c r="BF166" s="142">
        <f t="shared" si="35"/>
        <v>0</v>
      </c>
      <c r="BG166" s="142">
        <f t="shared" si="36"/>
        <v>0</v>
      </c>
      <c r="BH166" s="142">
        <f t="shared" si="37"/>
        <v>0</v>
      </c>
      <c r="BI166" s="142">
        <f t="shared" si="38"/>
        <v>0</v>
      </c>
      <c r="BJ166" s="12" t="s">
        <v>77</v>
      </c>
      <c r="BK166" s="143">
        <f t="shared" si="39"/>
        <v>0</v>
      </c>
      <c r="BL166" s="12" t="s">
        <v>189</v>
      </c>
      <c r="BM166" s="12" t="s">
        <v>386</v>
      </c>
    </row>
    <row r="167" spans="2:65" s="1" customFormat="1" ht="16.5" customHeight="1">
      <c r="B167" s="131"/>
      <c r="C167" s="144" t="s">
        <v>387</v>
      </c>
      <c r="D167" s="144" t="s">
        <v>192</v>
      </c>
      <c r="E167" s="145" t="s">
        <v>388</v>
      </c>
      <c r="F167" s="146" t="s">
        <v>389</v>
      </c>
      <c r="G167" s="147" t="s">
        <v>212</v>
      </c>
      <c r="H167" s="148">
        <v>1</v>
      </c>
      <c r="I167" s="149"/>
      <c r="J167" s="148">
        <f t="shared" si="30"/>
        <v>0</v>
      </c>
      <c r="K167" s="146" t="s">
        <v>1</v>
      </c>
      <c r="L167" s="150"/>
      <c r="M167" s="151" t="s">
        <v>1</v>
      </c>
      <c r="N167" s="152" t="s">
        <v>38</v>
      </c>
      <c r="O167" s="45"/>
      <c r="P167" s="140">
        <f t="shared" si="31"/>
        <v>0</v>
      </c>
      <c r="Q167" s="140">
        <v>0</v>
      </c>
      <c r="R167" s="140">
        <f t="shared" si="32"/>
        <v>0</v>
      </c>
      <c r="S167" s="140">
        <v>0</v>
      </c>
      <c r="T167" s="141">
        <f t="shared" si="33"/>
        <v>0</v>
      </c>
      <c r="AR167" s="12" t="s">
        <v>196</v>
      </c>
      <c r="AT167" s="12" t="s">
        <v>192</v>
      </c>
      <c r="AU167" s="12" t="s">
        <v>77</v>
      </c>
      <c r="AY167" s="12" t="s">
        <v>139</v>
      </c>
      <c r="BE167" s="142">
        <f t="shared" si="34"/>
        <v>0</v>
      </c>
      <c r="BF167" s="142">
        <f t="shared" si="35"/>
        <v>0</v>
      </c>
      <c r="BG167" s="142">
        <f t="shared" si="36"/>
        <v>0</v>
      </c>
      <c r="BH167" s="142">
        <f t="shared" si="37"/>
        <v>0</v>
      </c>
      <c r="BI167" s="142">
        <f t="shared" si="38"/>
        <v>0</v>
      </c>
      <c r="BJ167" s="12" t="s">
        <v>77</v>
      </c>
      <c r="BK167" s="143">
        <f t="shared" si="39"/>
        <v>0</v>
      </c>
      <c r="BL167" s="12" t="s">
        <v>189</v>
      </c>
      <c r="BM167" s="12" t="s">
        <v>390</v>
      </c>
    </row>
    <row r="168" spans="2:65" s="10" customFormat="1" ht="22.8" customHeight="1">
      <c r="B168" s="118"/>
      <c r="D168" s="119" t="s">
        <v>65</v>
      </c>
      <c r="E168" s="129" t="s">
        <v>391</v>
      </c>
      <c r="F168" s="129" t="s">
        <v>392</v>
      </c>
      <c r="I168" s="121"/>
      <c r="J168" s="130">
        <f>BK168</f>
        <v>0</v>
      </c>
      <c r="L168" s="118"/>
      <c r="M168" s="123"/>
      <c r="N168" s="124"/>
      <c r="O168" s="124"/>
      <c r="P168" s="125">
        <f>SUM(P169:P179)</f>
        <v>0</v>
      </c>
      <c r="Q168" s="124"/>
      <c r="R168" s="125">
        <f>SUM(R169:R179)</f>
        <v>0</v>
      </c>
      <c r="S168" s="124"/>
      <c r="T168" s="126">
        <f>SUM(T169:T179)</f>
        <v>0</v>
      </c>
      <c r="AR168" s="119" t="s">
        <v>77</v>
      </c>
      <c r="AT168" s="127" t="s">
        <v>65</v>
      </c>
      <c r="AU168" s="127" t="s">
        <v>71</v>
      </c>
      <c r="AY168" s="119" t="s">
        <v>139</v>
      </c>
      <c r="BK168" s="128">
        <f>SUM(BK169:BK179)</f>
        <v>0</v>
      </c>
    </row>
    <row r="169" spans="2:65" s="1" customFormat="1" ht="16.5" customHeight="1">
      <c r="B169" s="131"/>
      <c r="C169" s="132" t="s">
        <v>393</v>
      </c>
      <c r="D169" s="132" t="s">
        <v>142</v>
      </c>
      <c r="E169" s="133" t="s">
        <v>394</v>
      </c>
      <c r="F169" s="134" t="s">
        <v>395</v>
      </c>
      <c r="G169" s="135" t="s">
        <v>338</v>
      </c>
      <c r="H169" s="136">
        <v>10</v>
      </c>
      <c r="I169" s="137"/>
      <c r="J169" s="136">
        <f t="shared" ref="J169:J179" si="40">ROUND(I169*H169,3)</f>
        <v>0</v>
      </c>
      <c r="K169" s="134" t="s">
        <v>1</v>
      </c>
      <c r="L169" s="26"/>
      <c r="M169" s="138" t="s">
        <v>1</v>
      </c>
      <c r="N169" s="139" t="s">
        <v>38</v>
      </c>
      <c r="O169" s="45"/>
      <c r="P169" s="140">
        <f t="shared" ref="P169:P179" si="41">O169*H169</f>
        <v>0</v>
      </c>
      <c r="Q169" s="140">
        <v>0</v>
      </c>
      <c r="R169" s="140">
        <f t="shared" ref="R169:R179" si="42">Q169*H169</f>
        <v>0</v>
      </c>
      <c r="S169" s="140">
        <v>0</v>
      </c>
      <c r="T169" s="141">
        <f t="shared" ref="T169:T179" si="43">S169*H169</f>
        <v>0</v>
      </c>
      <c r="AR169" s="12" t="s">
        <v>189</v>
      </c>
      <c r="AT169" s="12" t="s">
        <v>142</v>
      </c>
      <c r="AU169" s="12" t="s">
        <v>77</v>
      </c>
      <c r="AY169" s="12" t="s">
        <v>139</v>
      </c>
      <c r="BE169" s="142">
        <f t="shared" ref="BE169:BE179" si="44">IF(N169="základná",J169,0)</f>
        <v>0</v>
      </c>
      <c r="BF169" s="142">
        <f t="shared" ref="BF169:BF179" si="45">IF(N169="znížená",J169,0)</f>
        <v>0</v>
      </c>
      <c r="BG169" s="142">
        <f t="shared" ref="BG169:BG179" si="46">IF(N169="zákl. prenesená",J169,0)</f>
        <v>0</v>
      </c>
      <c r="BH169" s="142">
        <f t="shared" ref="BH169:BH179" si="47">IF(N169="zníž. prenesená",J169,0)</f>
        <v>0</v>
      </c>
      <c r="BI169" s="142">
        <f t="shared" ref="BI169:BI179" si="48">IF(N169="nulová",J169,0)</f>
        <v>0</v>
      </c>
      <c r="BJ169" s="12" t="s">
        <v>77</v>
      </c>
      <c r="BK169" s="143">
        <f t="shared" ref="BK169:BK179" si="49">ROUND(I169*H169,3)</f>
        <v>0</v>
      </c>
      <c r="BL169" s="12" t="s">
        <v>189</v>
      </c>
      <c r="BM169" s="12" t="s">
        <v>396</v>
      </c>
    </row>
    <row r="170" spans="2:65" s="1" customFormat="1" ht="22.5" customHeight="1">
      <c r="B170" s="131"/>
      <c r="C170" s="132" t="s">
        <v>397</v>
      </c>
      <c r="D170" s="132" t="s">
        <v>142</v>
      </c>
      <c r="E170" s="133" t="s">
        <v>398</v>
      </c>
      <c r="F170" s="134" t="s">
        <v>399</v>
      </c>
      <c r="G170" s="135" t="s">
        <v>338</v>
      </c>
      <c r="H170" s="136">
        <v>11</v>
      </c>
      <c r="I170" s="137"/>
      <c r="J170" s="136">
        <f t="shared" si="40"/>
        <v>0</v>
      </c>
      <c r="K170" s="134" t="s">
        <v>1</v>
      </c>
      <c r="L170" s="26"/>
      <c r="M170" s="138" t="s">
        <v>1</v>
      </c>
      <c r="N170" s="139" t="s">
        <v>38</v>
      </c>
      <c r="O170" s="45"/>
      <c r="P170" s="140">
        <f t="shared" si="41"/>
        <v>0</v>
      </c>
      <c r="Q170" s="140">
        <v>0</v>
      </c>
      <c r="R170" s="140">
        <f t="shared" si="42"/>
        <v>0</v>
      </c>
      <c r="S170" s="140">
        <v>0</v>
      </c>
      <c r="T170" s="141">
        <f t="shared" si="43"/>
        <v>0</v>
      </c>
      <c r="AR170" s="12" t="s">
        <v>189</v>
      </c>
      <c r="AT170" s="12" t="s">
        <v>142</v>
      </c>
      <c r="AU170" s="12" t="s">
        <v>77</v>
      </c>
      <c r="AY170" s="12" t="s">
        <v>139</v>
      </c>
      <c r="BE170" s="142">
        <f t="shared" si="44"/>
        <v>0</v>
      </c>
      <c r="BF170" s="142">
        <f t="shared" si="45"/>
        <v>0</v>
      </c>
      <c r="BG170" s="142">
        <f t="shared" si="46"/>
        <v>0</v>
      </c>
      <c r="BH170" s="142">
        <f t="shared" si="47"/>
        <v>0</v>
      </c>
      <c r="BI170" s="142">
        <f t="shared" si="48"/>
        <v>0</v>
      </c>
      <c r="BJ170" s="12" t="s">
        <v>77</v>
      </c>
      <c r="BK170" s="143">
        <f t="shared" si="49"/>
        <v>0</v>
      </c>
      <c r="BL170" s="12" t="s">
        <v>189</v>
      </c>
      <c r="BM170" s="12" t="s">
        <v>400</v>
      </c>
    </row>
    <row r="171" spans="2:65" s="1" customFormat="1" ht="16.5" customHeight="1">
      <c r="B171" s="131"/>
      <c r="C171" s="132" t="s">
        <v>401</v>
      </c>
      <c r="D171" s="132" t="s">
        <v>142</v>
      </c>
      <c r="E171" s="133" t="s">
        <v>402</v>
      </c>
      <c r="F171" s="134" t="s">
        <v>403</v>
      </c>
      <c r="G171" s="135" t="s">
        <v>212</v>
      </c>
      <c r="H171" s="136">
        <v>1</v>
      </c>
      <c r="I171" s="137"/>
      <c r="J171" s="136">
        <f t="shared" si="40"/>
        <v>0</v>
      </c>
      <c r="K171" s="134" t="s">
        <v>1</v>
      </c>
      <c r="L171" s="26"/>
      <c r="M171" s="138" t="s">
        <v>1</v>
      </c>
      <c r="N171" s="139" t="s">
        <v>38</v>
      </c>
      <c r="O171" s="45"/>
      <c r="P171" s="140">
        <f t="shared" si="41"/>
        <v>0</v>
      </c>
      <c r="Q171" s="140">
        <v>0</v>
      </c>
      <c r="R171" s="140">
        <f t="shared" si="42"/>
        <v>0</v>
      </c>
      <c r="S171" s="140">
        <v>0</v>
      </c>
      <c r="T171" s="141">
        <f t="shared" si="43"/>
        <v>0</v>
      </c>
      <c r="AR171" s="12" t="s">
        <v>189</v>
      </c>
      <c r="AT171" s="12" t="s">
        <v>142</v>
      </c>
      <c r="AU171" s="12" t="s">
        <v>77</v>
      </c>
      <c r="AY171" s="12" t="s">
        <v>139</v>
      </c>
      <c r="BE171" s="142">
        <f t="shared" si="44"/>
        <v>0</v>
      </c>
      <c r="BF171" s="142">
        <f t="shared" si="45"/>
        <v>0</v>
      </c>
      <c r="BG171" s="142">
        <f t="shared" si="46"/>
        <v>0</v>
      </c>
      <c r="BH171" s="142">
        <f t="shared" si="47"/>
        <v>0</v>
      </c>
      <c r="BI171" s="142">
        <f t="shared" si="48"/>
        <v>0</v>
      </c>
      <c r="BJ171" s="12" t="s">
        <v>77</v>
      </c>
      <c r="BK171" s="143">
        <f t="shared" si="49"/>
        <v>0</v>
      </c>
      <c r="BL171" s="12" t="s">
        <v>189</v>
      </c>
      <c r="BM171" s="12" t="s">
        <v>404</v>
      </c>
    </row>
    <row r="172" spans="2:65" s="1" customFormat="1" ht="16.5" customHeight="1">
      <c r="B172" s="131"/>
      <c r="C172" s="132" t="s">
        <v>405</v>
      </c>
      <c r="D172" s="132" t="s">
        <v>142</v>
      </c>
      <c r="E172" s="133" t="s">
        <v>406</v>
      </c>
      <c r="F172" s="134" t="s">
        <v>407</v>
      </c>
      <c r="G172" s="135" t="s">
        <v>408</v>
      </c>
      <c r="H172" s="136">
        <v>1</v>
      </c>
      <c r="I172" s="137"/>
      <c r="J172" s="136">
        <f t="shared" si="40"/>
        <v>0</v>
      </c>
      <c r="K172" s="134" t="s">
        <v>1</v>
      </c>
      <c r="L172" s="26"/>
      <c r="M172" s="138" t="s">
        <v>1</v>
      </c>
      <c r="N172" s="139" t="s">
        <v>38</v>
      </c>
      <c r="O172" s="45"/>
      <c r="P172" s="140">
        <f t="shared" si="41"/>
        <v>0</v>
      </c>
      <c r="Q172" s="140">
        <v>0</v>
      </c>
      <c r="R172" s="140">
        <f t="shared" si="42"/>
        <v>0</v>
      </c>
      <c r="S172" s="140">
        <v>0</v>
      </c>
      <c r="T172" s="141">
        <f t="shared" si="43"/>
        <v>0</v>
      </c>
      <c r="AR172" s="12" t="s">
        <v>189</v>
      </c>
      <c r="AT172" s="12" t="s">
        <v>142</v>
      </c>
      <c r="AU172" s="12" t="s">
        <v>77</v>
      </c>
      <c r="AY172" s="12" t="s">
        <v>139</v>
      </c>
      <c r="BE172" s="142">
        <f t="shared" si="44"/>
        <v>0</v>
      </c>
      <c r="BF172" s="142">
        <f t="shared" si="45"/>
        <v>0</v>
      </c>
      <c r="BG172" s="142">
        <f t="shared" si="46"/>
        <v>0</v>
      </c>
      <c r="BH172" s="142">
        <f t="shared" si="47"/>
        <v>0</v>
      </c>
      <c r="BI172" s="142">
        <f t="shared" si="48"/>
        <v>0</v>
      </c>
      <c r="BJ172" s="12" t="s">
        <v>77</v>
      </c>
      <c r="BK172" s="143">
        <f t="shared" si="49"/>
        <v>0</v>
      </c>
      <c r="BL172" s="12" t="s">
        <v>189</v>
      </c>
      <c r="BM172" s="12" t="s">
        <v>409</v>
      </c>
    </row>
    <row r="173" spans="2:65" s="1" customFormat="1" ht="16.5" customHeight="1">
      <c r="B173" s="131"/>
      <c r="C173" s="144" t="s">
        <v>410</v>
      </c>
      <c r="D173" s="144" t="s">
        <v>192</v>
      </c>
      <c r="E173" s="145" t="s">
        <v>411</v>
      </c>
      <c r="F173" s="146" t="s">
        <v>412</v>
      </c>
      <c r="G173" s="147" t="s">
        <v>212</v>
      </c>
      <c r="H173" s="148">
        <v>3</v>
      </c>
      <c r="I173" s="149"/>
      <c r="J173" s="148">
        <f t="shared" si="40"/>
        <v>0</v>
      </c>
      <c r="K173" s="146" t="s">
        <v>1</v>
      </c>
      <c r="L173" s="150"/>
      <c r="M173" s="151" t="s">
        <v>1</v>
      </c>
      <c r="N173" s="152" t="s">
        <v>38</v>
      </c>
      <c r="O173" s="45"/>
      <c r="P173" s="140">
        <f t="shared" si="41"/>
        <v>0</v>
      </c>
      <c r="Q173" s="140">
        <v>0</v>
      </c>
      <c r="R173" s="140">
        <f t="shared" si="42"/>
        <v>0</v>
      </c>
      <c r="S173" s="140">
        <v>0</v>
      </c>
      <c r="T173" s="141">
        <f t="shared" si="43"/>
        <v>0</v>
      </c>
      <c r="AR173" s="12" t="s">
        <v>196</v>
      </c>
      <c r="AT173" s="12" t="s">
        <v>192</v>
      </c>
      <c r="AU173" s="12" t="s">
        <v>77</v>
      </c>
      <c r="AY173" s="12" t="s">
        <v>139</v>
      </c>
      <c r="BE173" s="142">
        <f t="shared" si="44"/>
        <v>0</v>
      </c>
      <c r="BF173" s="142">
        <f t="shared" si="45"/>
        <v>0</v>
      </c>
      <c r="BG173" s="142">
        <f t="shared" si="46"/>
        <v>0</v>
      </c>
      <c r="BH173" s="142">
        <f t="shared" si="47"/>
        <v>0</v>
      </c>
      <c r="BI173" s="142">
        <f t="shared" si="48"/>
        <v>0</v>
      </c>
      <c r="BJ173" s="12" t="s">
        <v>77</v>
      </c>
      <c r="BK173" s="143">
        <f t="shared" si="49"/>
        <v>0</v>
      </c>
      <c r="BL173" s="12" t="s">
        <v>189</v>
      </c>
      <c r="BM173" s="12" t="s">
        <v>413</v>
      </c>
    </row>
    <row r="174" spans="2:65" s="1" customFormat="1" ht="16.5" customHeight="1">
      <c r="B174" s="131"/>
      <c r="C174" s="144" t="s">
        <v>414</v>
      </c>
      <c r="D174" s="144" t="s">
        <v>192</v>
      </c>
      <c r="E174" s="145" t="s">
        <v>415</v>
      </c>
      <c r="F174" s="146" t="s">
        <v>416</v>
      </c>
      <c r="G174" s="147" t="s">
        <v>212</v>
      </c>
      <c r="H174" s="148">
        <v>3</v>
      </c>
      <c r="I174" s="149"/>
      <c r="J174" s="148">
        <f t="shared" si="40"/>
        <v>0</v>
      </c>
      <c r="K174" s="146" t="s">
        <v>1</v>
      </c>
      <c r="L174" s="150"/>
      <c r="M174" s="151" t="s">
        <v>1</v>
      </c>
      <c r="N174" s="152" t="s">
        <v>38</v>
      </c>
      <c r="O174" s="45"/>
      <c r="P174" s="140">
        <f t="shared" si="41"/>
        <v>0</v>
      </c>
      <c r="Q174" s="140">
        <v>0</v>
      </c>
      <c r="R174" s="140">
        <f t="shared" si="42"/>
        <v>0</v>
      </c>
      <c r="S174" s="140">
        <v>0</v>
      </c>
      <c r="T174" s="141">
        <f t="shared" si="43"/>
        <v>0</v>
      </c>
      <c r="AR174" s="12" t="s">
        <v>196</v>
      </c>
      <c r="AT174" s="12" t="s">
        <v>192</v>
      </c>
      <c r="AU174" s="12" t="s">
        <v>77</v>
      </c>
      <c r="AY174" s="12" t="s">
        <v>139</v>
      </c>
      <c r="BE174" s="142">
        <f t="shared" si="44"/>
        <v>0</v>
      </c>
      <c r="BF174" s="142">
        <f t="shared" si="45"/>
        <v>0</v>
      </c>
      <c r="BG174" s="142">
        <f t="shared" si="46"/>
        <v>0</v>
      </c>
      <c r="BH174" s="142">
        <f t="shared" si="47"/>
        <v>0</v>
      </c>
      <c r="BI174" s="142">
        <f t="shared" si="48"/>
        <v>0</v>
      </c>
      <c r="BJ174" s="12" t="s">
        <v>77</v>
      </c>
      <c r="BK174" s="143">
        <f t="shared" si="49"/>
        <v>0</v>
      </c>
      <c r="BL174" s="12" t="s">
        <v>189</v>
      </c>
      <c r="BM174" s="12" t="s">
        <v>417</v>
      </c>
    </row>
    <row r="175" spans="2:65" s="1" customFormat="1" ht="16.5" customHeight="1">
      <c r="B175" s="131"/>
      <c r="C175" s="132" t="s">
        <v>418</v>
      </c>
      <c r="D175" s="132" t="s">
        <v>142</v>
      </c>
      <c r="E175" s="133" t="s">
        <v>419</v>
      </c>
      <c r="F175" s="134" t="s">
        <v>420</v>
      </c>
      <c r="G175" s="135" t="s">
        <v>212</v>
      </c>
      <c r="H175" s="136">
        <v>2</v>
      </c>
      <c r="I175" s="137"/>
      <c r="J175" s="136">
        <f t="shared" si="40"/>
        <v>0</v>
      </c>
      <c r="K175" s="134" t="s">
        <v>1</v>
      </c>
      <c r="L175" s="26"/>
      <c r="M175" s="138" t="s">
        <v>1</v>
      </c>
      <c r="N175" s="139" t="s">
        <v>38</v>
      </c>
      <c r="O175" s="45"/>
      <c r="P175" s="140">
        <f t="shared" si="41"/>
        <v>0</v>
      </c>
      <c r="Q175" s="140">
        <v>0</v>
      </c>
      <c r="R175" s="140">
        <f t="shared" si="42"/>
        <v>0</v>
      </c>
      <c r="S175" s="140">
        <v>0</v>
      </c>
      <c r="T175" s="141">
        <f t="shared" si="43"/>
        <v>0</v>
      </c>
      <c r="AR175" s="12" t="s">
        <v>189</v>
      </c>
      <c r="AT175" s="12" t="s">
        <v>142</v>
      </c>
      <c r="AU175" s="12" t="s">
        <v>77</v>
      </c>
      <c r="AY175" s="12" t="s">
        <v>139</v>
      </c>
      <c r="BE175" s="142">
        <f t="shared" si="44"/>
        <v>0</v>
      </c>
      <c r="BF175" s="142">
        <f t="shared" si="45"/>
        <v>0</v>
      </c>
      <c r="BG175" s="142">
        <f t="shared" si="46"/>
        <v>0</v>
      </c>
      <c r="BH175" s="142">
        <f t="shared" si="47"/>
        <v>0</v>
      </c>
      <c r="BI175" s="142">
        <f t="shared" si="48"/>
        <v>0</v>
      </c>
      <c r="BJ175" s="12" t="s">
        <v>77</v>
      </c>
      <c r="BK175" s="143">
        <f t="shared" si="49"/>
        <v>0</v>
      </c>
      <c r="BL175" s="12" t="s">
        <v>189</v>
      </c>
      <c r="BM175" s="12" t="s">
        <v>421</v>
      </c>
    </row>
    <row r="176" spans="2:65" s="1" customFormat="1" ht="16.5" customHeight="1">
      <c r="B176" s="131"/>
      <c r="C176" s="144" t="s">
        <v>422</v>
      </c>
      <c r="D176" s="144" t="s">
        <v>192</v>
      </c>
      <c r="E176" s="145" t="s">
        <v>423</v>
      </c>
      <c r="F176" s="146" t="s">
        <v>424</v>
      </c>
      <c r="G176" s="147" t="s">
        <v>212</v>
      </c>
      <c r="H176" s="148">
        <v>2</v>
      </c>
      <c r="I176" s="149"/>
      <c r="J176" s="148">
        <f t="shared" si="40"/>
        <v>0</v>
      </c>
      <c r="K176" s="146" t="s">
        <v>1</v>
      </c>
      <c r="L176" s="150"/>
      <c r="M176" s="151" t="s">
        <v>1</v>
      </c>
      <c r="N176" s="152" t="s">
        <v>38</v>
      </c>
      <c r="O176" s="45"/>
      <c r="P176" s="140">
        <f t="shared" si="41"/>
        <v>0</v>
      </c>
      <c r="Q176" s="140">
        <v>0</v>
      </c>
      <c r="R176" s="140">
        <f t="shared" si="42"/>
        <v>0</v>
      </c>
      <c r="S176" s="140">
        <v>0</v>
      </c>
      <c r="T176" s="141">
        <f t="shared" si="43"/>
        <v>0</v>
      </c>
      <c r="AR176" s="12" t="s">
        <v>196</v>
      </c>
      <c r="AT176" s="12" t="s">
        <v>192</v>
      </c>
      <c r="AU176" s="12" t="s">
        <v>77</v>
      </c>
      <c r="AY176" s="12" t="s">
        <v>139</v>
      </c>
      <c r="BE176" s="142">
        <f t="shared" si="44"/>
        <v>0</v>
      </c>
      <c r="BF176" s="142">
        <f t="shared" si="45"/>
        <v>0</v>
      </c>
      <c r="BG176" s="142">
        <f t="shared" si="46"/>
        <v>0</v>
      </c>
      <c r="BH176" s="142">
        <f t="shared" si="47"/>
        <v>0</v>
      </c>
      <c r="BI176" s="142">
        <f t="shared" si="48"/>
        <v>0</v>
      </c>
      <c r="BJ176" s="12" t="s">
        <v>77</v>
      </c>
      <c r="BK176" s="143">
        <f t="shared" si="49"/>
        <v>0</v>
      </c>
      <c r="BL176" s="12" t="s">
        <v>189</v>
      </c>
      <c r="BM176" s="12" t="s">
        <v>425</v>
      </c>
    </row>
    <row r="177" spans="2:65" s="1" customFormat="1" ht="16.5" customHeight="1">
      <c r="B177" s="131"/>
      <c r="C177" s="132" t="s">
        <v>426</v>
      </c>
      <c r="D177" s="132" t="s">
        <v>142</v>
      </c>
      <c r="E177" s="133" t="s">
        <v>427</v>
      </c>
      <c r="F177" s="134" t="s">
        <v>428</v>
      </c>
      <c r="G177" s="135" t="s">
        <v>373</v>
      </c>
      <c r="H177" s="137"/>
      <c r="I177" s="137"/>
      <c r="J177" s="136">
        <f t="shared" si="40"/>
        <v>0</v>
      </c>
      <c r="K177" s="134" t="s">
        <v>1</v>
      </c>
      <c r="L177" s="26"/>
      <c r="M177" s="138" t="s">
        <v>1</v>
      </c>
      <c r="N177" s="139" t="s">
        <v>38</v>
      </c>
      <c r="O177" s="45"/>
      <c r="P177" s="140">
        <f t="shared" si="41"/>
        <v>0</v>
      </c>
      <c r="Q177" s="140">
        <v>0</v>
      </c>
      <c r="R177" s="140">
        <f t="shared" si="42"/>
        <v>0</v>
      </c>
      <c r="S177" s="140">
        <v>0</v>
      </c>
      <c r="T177" s="141">
        <f t="shared" si="43"/>
        <v>0</v>
      </c>
      <c r="AR177" s="12" t="s">
        <v>189</v>
      </c>
      <c r="AT177" s="12" t="s">
        <v>142</v>
      </c>
      <c r="AU177" s="12" t="s">
        <v>77</v>
      </c>
      <c r="AY177" s="12" t="s">
        <v>139</v>
      </c>
      <c r="BE177" s="142">
        <f t="shared" si="44"/>
        <v>0</v>
      </c>
      <c r="BF177" s="142">
        <f t="shared" si="45"/>
        <v>0</v>
      </c>
      <c r="BG177" s="142">
        <f t="shared" si="46"/>
        <v>0</v>
      </c>
      <c r="BH177" s="142">
        <f t="shared" si="47"/>
        <v>0</v>
      </c>
      <c r="BI177" s="142">
        <f t="shared" si="48"/>
        <v>0</v>
      </c>
      <c r="BJ177" s="12" t="s">
        <v>77</v>
      </c>
      <c r="BK177" s="143">
        <f t="shared" si="49"/>
        <v>0</v>
      </c>
      <c r="BL177" s="12" t="s">
        <v>189</v>
      </c>
      <c r="BM177" s="12" t="s">
        <v>429</v>
      </c>
    </row>
    <row r="178" spans="2:65" s="1" customFormat="1" ht="16.5" customHeight="1">
      <c r="B178" s="131"/>
      <c r="C178" s="132" t="s">
        <v>430</v>
      </c>
      <c r="D178" s="132" t="s">
        <v>142</v>
      </c>
      <c r="E178" s="133" t="s">
        <v>431</v>
      </c>
      <c r="F178" s="134" t="s">
        <v>432</v>
      </c>
      <c r="G178" s="135" t="s">
        <v>338</v>
      </c>
      <c r="H178" s="136">
        <v>11</v>
      </c>
      <c r="I178" s="137"/>
      <c r="J178" s="136">
        <f t="shared" si="40"/>
        <v>0</v>
      </c>
      <c r="K178" s="134" t="s">
        <v>1</v>
      </c>
      <c r="L178" s="26"/>
      <c r="M178" s="138" t="s">
        <v>1</v>
      </c>
      <c r="N178" s="139" t="s">
        <v>38</v>
      </c>
      <c r="O178" s="45"/>
      <c r="P178" s="140">
        <f t="shared" si="41"/>
        <v>0</v>
      </c>
      <c r="Q178" s="140">
        <v>0</v>
      </c>
      <c r="R178" s="140">
        <f t="shared" si="42"/>
        <v>0</v>
      </c>
      <c r="S178" s="140">
        <v>0</v>
      </c>
      <c r="T178" s="141">
        <f t="shared" si="43"/>
        <v>0</v>
      </c>
      <c r="AR178" s="12" t="s">
        <v>189</v>
      </c>
      <c r="AT178" s="12" t="s">
        <v>142</v>
      </c>
      <c r="AU178" s="12" t="s">
        <v>77</v>
      </c>
      <c r="AY178" s="12" t="s">
        <v>139</v>
      </c>
      <c r="BE178" s="142">
        <f t="shared" si="44"/>
        <v>0</v>
      </c>
      <c r="BF178" s="142">
        <f t="shared" si="45"/>
        <v>0</v>
      </c>
      <c r="BG178" s="142">
        <f t="shared" si="46"/>
        <v>0</v>
      </c>
      <c r="BH178" s="142">
        <f t="shared" si="47"/>
        <v>0</v>
      </c>
      <c r="BI178" s="142">
        <f t="shared" si="48"/>
        <v>0</v>
      </c>
      <c r="BJ178" s="12" t="s">
        <v>77</v>
      </c>
      <c r="BK178" s="143">
        <f t="shared" si="49"/>
        <v>0</v>
      </c>
      <c r="BL178" s="12" t="s">
        <v>189</v>
      </c>
      <c r="BM178" s="12" t="s">
        <v>433</v>
      </c>
    </row>
    <row r="179" spans="2:65" s="1" customFormat="1" ht="16.5" customHeight="1">
      <c r="B179" s="131"/>
      <c r="C179" s="132" t="s">
        <v>434</v>
      </c>
      <c r="D179" s="132" t="s">
        <v>142</v>
      </c>
      <c r="E179" s="133" t="s">
        <v>435</v>
      </c>
      <c r="F179" s="134" t="s">
        <v>436</v>
      </c>
      <c r="G179" s="135" t="s">
        <v>338</v>
      </c>
      <c r="H179" s="136">
        <v>11</v>
      </c>
      <c r="I179" s="137"/>
      <c r="J179" s="136">
        <f t="shared" si="40"/>
        <v>0</v>
      </c>
      <c r="K179" s="134" t="s">
        <v>1</v>
      </c>
      <c r="L179" s="26"/>
      <c r="M179" s="138" t="s">
        <v>1</v>
      </c>
      <c r="N179" s="139" t="s">
        <v>38</v>
      </c>
      <c r="O179" s="45"/>
      <c r="P179" s="140">
        <f t="shared" si="41"/>
        <v>0</v>
      </c>
      <c r="Q179" s="140">
        <v>0</v>
      </c>
      <c r="R179" s="140">
        <f t="shared" si="42"/>
        <v>0</v>
      </c>
      <c r="S179" s="140">
        <v>0</v>
      </c>
      <c r="T179" s="141">
        <f t="shared" si="43"/>
        <v>0</v>
      </c>
      <c r="AR179" s="12" t="s">
        <v>189</v>
      </c>
      <c r="AT179" s="12" t="s">
        <v>142</v>
      </c>
      <c r="AU179" s="12" t="s">
        <v>77</v>
      </c>
      <c r="AY179" s="12" t="s">
        <v>139</v>
      </c>
      <c r="BE179" s="142">
        <f t="shared" si="44"/>
        <v>0</v>
      </c>
      <c r="BF179" s="142">
        <f t="shared" si="45"/>
        <v>0</v>
      </c>
      <c r="BG179" s="142">
        <f t="shared" si="46"/>
        <v>0</v>
      </c>
      <c r="BH179" s="142">
        <f t="shared" si="47"/>
        <v>0</v>
      </c>
      <c r="BI179" s="142">
        <f t="shared" si="48"/>
        <v>0</v>
      </c>
      <c r="BJ179" s="12" t="s">
        <v>77</v>
      </c>
      <c r="BK179" s="143">
        <f t="shared" si="49"/>
        <v>0</v>
      </c>
      <c r="BL179" s="12" t="s">
        <v>189</v>
      </c>
      <c r="BM179" s="12" t="s">
        <v>437</v>
      </c>
    </row>
    <row r="180" spans="2:65" s="10" customFormat="1" ht="22.8" customHeight="1">
      <c r="B180" s="118"/>
      <c r="D180" s="119" t="s">
        <v>65</v>
      </c>
      <c r="E180" s="129" t="s">
        <v>438</v>
      </c>
      <c r="F180" s="129" t="s">
        <v>439</v>
      </c>
      <c r="I180" s="121"/>
      <c r="J180" s="130">
        <f>BK180</f>
        <v>0</v>
      </c>
      <c r="L180" s="118"/>
      <c r="M180" s="123"/>
      <c r="N180" s="124"/>
      <c r="O180" s="124"/>
      <c r="P180" s="125">
        <f>SUM(P181:P188)</f>
        <v>0</v>
      </c>
      <c r="Q180" s="124"/>
      <c r="R180" s="125">
        <f>SUM(R181:R188)</f>
        <v>0</v>
      </c>
      <c r="S180" s="124"/>
      <c r="T180" s="126">
        <f>SUM(T181:T188)</f>
        <v>0</v>
      </c>
      <c r="AR180" s="119" t="s">
        <v>77</v>
      </c>
      <c r="AT180" s="127" t="s">
        <v>65</v>
      </c>
      <c r="AU180" s="127" t="s">
        <v>71</v>
      </c>
      <c r="AY180" s="119" t="s">
        <v>139</v>
      </c>
      <c r="BK180" s="128">
        <f>SUM(BK181:BK188)</f>
        <v>0</v>
      </c>
    </row>
    <row r="181" spans="2:65" s="1" customFormat="1" ht="16.5" customHeight="1">
      <c r="B181" s="131"/>
      <c r="C181" s="132" t="s">
        <v>440</v>
      </c>
      <c r="D181" s="132" t="s">
        <v>142</v>
      </c>
      <c r="E181" s="133" t="s">
        <v>441</v>
      </c>
      <c r="F181" s="134" t="s">
        <v>442</v>
      </c>
      <c r="G181" s="135" t="s">
        <v>338</v>
      </c>
      <c r="H181" s="136">
        <v>5</v>
      </c>
      <c r="I181" s="137"/>
      <c r="J181" s="136">
        <f t="shared" ref="J181:J188" si="50">ROUND(I181*H181,3)</f>
        <v>0</v>
      </c>
      <c r="K181" s="134" t="s">
        <v>1</v>
      </c>
      <c r="L181" s="26"/>
      <c r="M181" s="138" t="s">
        <v>1</v>
      </c>
      <c r="N181" s="139" t="s">
        <v>38</v>
      </c>
      <c r="O181" s="45"/>
      <c r="P181" s="140">
        <f t="shared" ref="P181:P188" si="51">O181*H181</f>
        <v>0</v>
      </c>
      <c r="Q181" s="140">
        <v>0</v>
      </c>
      <c r="R181" s="140">
        <f t="shared" ref="R181:R188" si="52">Q181*H181</f>
        <v>0</v>
      </c>
      <c r="S181" s="140">
        <v>0</v>
      </c>
      <c r="T181" s="141">
        <f t="shared" ref="T181:T188" si="53">S181*H181</f>
        <v>0</v>
      </c>
      <c r="AR181" s="12" t="s">
        <v>189</v>
      </c>
      <c r="AT181" s="12" t="s">
        <v>142</v>
      </c>
      <c r="AU181" s="12" t="s">
        <v>77</v>
      </c>
      <c r="AY181" s="12" t="s">
        <v>139</v>
      </c>
      <c r="BE181" s="142">
        <f t="shared" ref="BE181:BE188" si="54">IF(N181="základná",J181,0)</f>
        <v>0</v>
      </c>
      <c r="BF181" s="142">
        <f t="shared" ref="BF181:BF188" si="55">IF(N181="znížená",J181,0)</f>
        <v>0</v>
      </c>
      <c r="BG181" s="142">
        <f t="shared" ref="BG181:BG188" si="56">IF(N181="zákl. prenesená",J181,0)</f>
        <v>0</v>
      </c>
      <c r="BH181" s="142">
        <f t="shared" ref="BH181:BH188" si="57">IF(N181="zníž. prenesená",J181,0)</f>
        <v>0</v>
      </c>
      <c r="BI181" s="142">
        <f t="shared" ref="BI181:BI188" si="58">IF(N181="nulová",J181,0)</f>
        <v>0</v>
      </c>
      <c r="BJ181" s="12" t="s">
        <v>77</v>
      </c>
      <c r="BK181" s="143">
        <f t="shared" ref="BK181:BK188" si="59">ROUND(I181*H181,3)</f>
        <v>0</v>
      </c>
      <c r="BL181" s="12" t="s">
        <v>189</v>
      </c>
      <c r="BM181" s="12" t="s">
        <v>443</v>
      </c>
    </row>
    <row r="182" spans="2:65" s="1" customFormat="1" ht="16.5" customHeight="1">
      <c r="B182" s="131"/>
      <c r="C182" s="132" t="s">
        <v>444</v>
      </c>
      <c r="D182" s="132" t="s">
        <v>142</v>
      </c>
      <c r="E182" s="133" t="s">
        <v>445</v>
      </c>
      <c r="F182" s="134" t="s">
        <v>446</v>
      </c>
      <c r="G182" s="135" t="s">
        <v>212</v>
      </c>
      <c r="H182" s="136">
        <v>1</v>
      </c>
      <c r="I182" s="137"/>
      <c r="J182" s="136">
        <f t="shared" si="50"/>
        <v>0</v>
      </c>
      <c r="K182" s="134" t="s">
        <v>1</v>
      </c>
      <c r="L182" s="26"/>
      <c r="M182" s="138" t="s">
        <v>1</v>
      </c>
      <c r="N182" s="139" t="s">
        <v>38</v>
      </c>
      <c r="O182" s="45"/>
      <c r="P182" s="140">
        <f t="shared" si="51"/>
        <v>0</v>
      </c>
      <c r="Q182" s="140">
        <v>0</v>
      </c>
      <c r="R182" s="140">
        <f t="shared" si="52"/>
        <v>0</v>
      </c>
      <c r="S182" s="140">
        <v>0</v>
      </c>
      <c r="T182" s="141">
        <f t="shared" si="53"/>
        <v>0</v>
      </c>
      <c r="AR182" s="12" t="s">
        <v>189</v>
      </c>
      <c r="AT182" s="12" t="s">
        <v>142</v>
      </c>
      <c r="AU182" s="12" t="s">
        <v>77</v>
      </c>
      <c r="AY182" s="12" t="s">
        <v>139</v>
      </c>
      <c r="BE182" s="142">
        <f t="shared" si="54"/>
        <v>0</v>
      </c>
      <c r="BF182" s="142">
        <f t="shared" si="55"/>
        <v>0</v>
      </c>
      <c r="BG182" s="142">
        <f t="shared" si="56"/>
        <v>0</v>
      </c>
      <c r="BH182" s="142">
        <f t="shared" si="57"/>
        <v>0</v>
      </c>
      <c r="BI182" s="142">
        <f t="shared" si="58"/>
        <v>0</v>
      </c>
      <c r="BJ182" s="12" t="s">
        <v>77</v>
      </c>
      <c r="BK182" s="143">
        <f t="shared" si="59"/>
        <v>0</v>
      </c>
      <c r="BL182" s="12" t="s">
        <v>189</v>
      </c>
      <c r="BM182" s="12" t="s">
        <v>447</v>
      </c>
    </row>
    <row r="183" spans="2:65" s="1" customFormat="1" ht="16.5" customHeight="1">
      <c r="B183" s="131"/>
      <c r="C183" s="132" t="s">
        <v>448</v>
      </c>
      <c r="D183" s="132" t="s">
        <v>142</v>
      </c>
      <c r="E183" s="133" t="s">
        <v>449</v>
      </c>
      <c r="F183" s="134" t="s">
        <v>450</v>
      </c>
      <c r="G183" s="135" t="s">
        <v>212</v>
      </c>
      <c r="H183" s="136">
        <v>1</v>
      </c>
      <c r="I183" s="137"/>
      <c r="J183" s="136">
        <f t="shared" si="50"/>
        <v>0</v>
      </c>
      <c r="K183" s="134" t="s">
        <v>1</v>
      </c>
      <c r="L183" s="26"/>
      <c r="M183" s="138" t="s">
        <v>1</v>
      </c>
      <c r="N183" s="139" t="s">
        <v>38</v>
      </c>
      <c r="O183" s="45"/>
      <c r="P183" s="140">
        <f t="shared" si="51"/>
        <v>0</v>
      </c>
      <c r="Q183" s="140">
        <v>0</v>
      </c>
      <c r="R183" s="140">
        <f t="shared" si="52"/>
        <v>0</v>
      </c>
      <c r="S183" s="140">
        <v>0</v>
      </c>
      <c r="T183" s="141">
        <f t="shared" si="53"/>
        <v>0</v>
      </c>
      <c r="AR183" s="12" t="s">
        <v>189</v>
      </c>
      <c r="AT183" s="12" t="s">
        <v>142</v>
      </c>
      <c r="AU183" s="12" t="s">
        <v>77</v>
      </c>
      <c r="AY183" s="12" t="s">
        <v>139</v>
      </c>
      <c r="BE183" s="142">
        <f t="shared" si="54"/>
        <v>0</v>
      </c>
      <c r="BF183" s="142">
        <f t="shared" si="55"/>
        <v>0</v>
      </c>
      <c r="BG183" s="142">
        <f t="shared" si="56"/>
        <v>0</v>
      </c>
      <c r="BH183" s="142">
        <f t="shared" si="57"/>
        <v>0</v>
      </c>
      <c r="BI183" s="142">
        <f t="shared" si="58"/>
        <v>0</v>
      </c>
      <c r="BJ183" s="12" t="s">
        <v>77</v>
      </c>
      <c r="BK183" s="143">
        <f t="shared" si="59"/>
        <v>0</v>
      </c>
      <c r="BL183" s="12" t="s">
        <v>189</v>
      </c>
      <c r="BM183" s="12" t="s">
        <v>451</v>
      </c>
    </row>
    <row r="184" spans="2:65" s="1" customFormat="1" ht="16.5" customHeight="1">
      <c r="B184" s="131"/>
      <c r="C184" s="132" t="s">
        <v>452</v>
      </c>
      <c r="D184" s="132" t="s">
        <v>142</v>
      </c>
      <c r="E184" s="133" t="s">
        <v>453</v>
      </c>
      <c r="F184" s="134" t="s">
        <v>454</v>
      </c>
      <c r="G184" s="135" t="s">
        <v>338</v>
      </c>
      <c r="H184" s="136">
        <v>5</v>
      </c>
      <c r="I184" s="137"/>
      <c r="J184" s="136">
        <f t="shared" si="50"/>
        <v>0</v>
      </c>
      <c r="K184" s="134" t="s">
        <v>1</v>
      </c>
      <c r="L184" s="26"/>
      <c r="M184" s="138" t="s">
        <v>1</v>
      </c>
      <c r="N184" s="139" t="s">
        <v>38</v>
      </c>
      <c r="O184" s="45"/>
      <c r="P184" s="140">
        <f t="shared" si="51"/>
        <v>0</v>
      </c>
      <c r="Q184" s="140">
        <v>0</v>
      </c>
      <c r="R184" s="140">
        <f t="shared" si="52"/>
        <v>0</v>
      </c>
      <c r="S184" s="140">
        <v>0</v>
      </c>
      <c r="T184" s="141">
        <f t="shared" si="53"/>
        <v>0</v>
      </c>
      <c r="AR184" s="12" t="s">
        <v>189</v>
      </c>
      <c r="AT184" s="12" t="s">
        <v>142</v>
      </c>
      <c r="AU184" s="12" t="s">
        <v>77</v>
      </c>
      <c r="AY184" s="12" t="s">
        <v>139</v>
      </c>
      <c r="BE184" s="142">
        <f t="shared" si="54"/>
        <v>0</v>
      </c>
      <c r="BF184" s="142">
        <f t="shared" si="55"/>
        <v>0</v>
      </c>
      <c r="BG184" s="142">
        <f t="shared" si="56"/>
        <v>0</v>
      </c>
      <c r="BH184" s="142">
        <f t="shared" si="57"/>
        <v>0</v>
      </c>
      <c r="BI184" s="142">
        <f t="shared" si="58"/>
        <v>0</v>
      </c>
      <c r="BJ184" s="12" t="s">
        <v>77</v>
      </c>
      <c r="BK184" s="143">
        <f t="shared" si="59"/>
        <v>0</v>
      </c>
      <c r="BL184" s="12" t="s">
        <v>189</v>
      </c>
      <c r="BM184" s="12" t="s">
        <v>455</v>
      </c>
    </row>
    <row r="185" spans="2:65" s="1" customFormat="1" ht="16.5" customHeight="1">
      <c r="B185" s="131"/>
      <c r="C185" s="132" t="s">
        <v>456</v>
      </c>
      <c r="D185" s="132" t="s">
        <v>142</v>
      </c>
      <c r="E185" s="133" t="s">
        <v>457</v>
      </c>
      <c r="F185" s="134" t="s">
        <v>458</v>
      </c>
      <c r="G185" s="135" t="s">
        <v>212</v>
      </c>
      <c r="H185" s="136">
        <v>1</v>
      </c>
      <c r="I185" s="137"/>
      <c r="J185" s="136">
        <f t="shared" si="50"/>
        <v>0</v>
      </c>
      <c r="K185" s="134" t="s">
        <v>1</v>
      </c>
      <c r="L185" s="26"/>
      <c r="M185" s="138" t="s">
        <v>1</v>
      </c>
      <c r="N185" s="139" t="s">
        <v>38</v>
      </c>
      <c r="O185" s="45"/>
      <c r="P185" s="140">
        <f t="shared" si="51"/>
        <v>0</v>
      </c>
      <c r="Q185" s="140">
        <v>0</v>
      </c>
      <c r="R185" s="140">
        <f t="shared" si="52"/>
        <v>0</v>
      </c>
      <c r="S185" s="140">
        <v>0</v>
      </c>
      <c r="T185" s="141">
        <f t="shared" si="53"/>
        <v>0</v>
      </c>
      <c r="AR185" s="12" t="s">
        <v>189</v>
      </c>
      <c r="AT185" s="12" t="s">
        <v>142</v>
      </c>
      <c r="AU185" s="12" t="s">
        <v>77</v>
      </c>
      <c r="AY185" s="12" t="s">
        <v>139</v>
      </c>
      <c r="BE185" s="142">
        <f t="shared" si="54"/>
        <v>0</v>
      </c>
      <c r="BF185" s="142">
        <f t="shared" si="55"/>
        <v>0</v>
      </c>
      <c r="BG185" s="142">
        <f t="shared" si="56"/>
        <v>0</v>
      </c>
      <c r="BH185" s="142">
        <f t="shared" si="57"/>
        <v>0</v>
      </c>
      <c r="BI185" s="142">
        <f t="shared" si="58"/>
        <v>0</v>
      </c>
      <c r="BJ185" s="12" t="s">
        <v>77</v>
      </c>
      <c r="BK185" s="143">
        <f t="shared" si="59"/>
        <v>0</v>
      </c>
      <c r="BL185" s="12" t="s">
        <v>189</v>
      </c>
      <c r="BM185" s="12" t="s">
        <v>459</v>
      </c>
    </row>
    <row r="186" spans="2:65" s="1" customFormat="1" ht="16.5" customHeight="1">
      <c r="B186" s="131"/>
      <c r="C186" s="132" t="s">
        <v>460</v>
      </c>
      <c r="D186" s="132" t="s">
        <v>142</v>
      </c>
      <c r="E186" s="133" t="s">
        <v>461</v>
      </c>
      <c r="F186" s="134" t="s">
        <v>462</v>
      </c>
      <c r="G186" s="135" t="s">
        <v>212</v>
      </c>
      <c r="H186" s="136">
        <v>1</v>
      </c>
      <c r="I186" s="137"/>
      <c r="J186" s="136">
        <f t="shared" si="50"/>
        <v>0</v>
      </c>
      <c r="K186" s="134" t="s">
        <v>1</v>
      </c>
      <c r="L186" s="26"/>
      <c r="M186" s="138" t="s">
        <v>1</v>
      </c>
      <c r="N186" s="139" t="s">
        <v>38</v>
      </c>
      <c r="O186" s="45"/>
      <c r="P186" s="140">
        <f t="shared" si="51"/>
        <v>0</v>
      </c>
      <c r="Q186" s="140">
        <v>0</v>
      </c>
      <c r="R186" s="140">
        <f t="shared" si="52"/>
        <v>0</v>
      </c>
      <c r="S186" s="140">
        <v>0</v>
      </c>
      <c r="T186" s="141">
        <f t="shared" si="53"/>
        <v>0</v>
      </c>
      <c r="AR186" s="12" t="s">
        <v>189</v>
      </c>
      <c r="AT186" s="12" t="s">
        <v>142</v>
      </c>
      <c r="AU186" s="12" t="s">
        <v>77</v>
      </c>
      <c r="AY186" s="12" t="s">
        <v>139</v>
      </c>
      <c r="BE186" s="142">
        <f t="shared" si="54"/>
        <v>0</v>
      </c>
      <c r="BF186" s="142">
        <f t="shared" si="55"/>
        <v>0</v>
      </c>
      <c r="BG186" s="142">
        <f t="shared" si="56"/>
        <v>0</v>
      </c>
      <c r="BH186" s="142">
        <f t="shared" si="57"/>
        <v>0</v>
      </c>
      <c r="BI186" s="142">
        <f t="shared" si="58"/>
        <v>0</v>
      </c>
      <c r="BJ186" s="12" t="s">
        <v>77</v>
      </c>
      <c r="BK186" s="143">
        <f t="shared" si="59"/>
        <v>0</v>
      </c>
      <c r="BL186" s="12" t="s">
        <v>189</v>
      </c>
      <c r="BM186" s="12" t="s">
        <v>463</v>
      </c>
    </row>
    <row r="187" spans="2:65" s="1" customFormat="1" ht="16.5" customHeight="1">
      <c r="B187" s="131"/>
      <c r="C187" s="132" t="s">
        <v>464</v>
      </c>
      <c r="D187" s="132" t="s">
        <v>142</v>
      </c>
      <c r="E187" s="133" t="s">
        <v>465</v>
      </c>
      <c r="F187" s="134" t="s">
        <v>466</v>
      </c>
      <c r="G187" s="135" t="s">
        <v>212</v>
      </c>
      <c r="H187" s="136">
        <v>1</v>
      </c>
      <c r="I187" s="137"/>
      <c r="J187" s="136">
        <f t="shared" si="50"/>
        <v>0</v>
      </c>
      <c r="K187" s="134" t="s">
        <v>1</v>
      </c>
      <c r="L187" s="26"/>
      <c r="M187" s="138" t="s">
        <v>1</v>
      </c>
      <c r="N187" s="139" t="s">
        <v>38</v>
      </c>
      <c r="O187" s="45"/>
      <c r="P187" s="140">
        <f t="shared" si="51"/>
        <v>0</v>
      </c>
      <c r="Q187" s="140">
        <v>0</v>
      </c>
      <c r="R187" s="140">
        <f t="shared" si="52"/>
        <v>0</v>
      </c>
      <c r="S187" s="140">
        <v>0</v>
      </c>
      <c r="T187" s="141">
        <f t="shared" si="53"/>
        <v>0</v>
      </c>
      <c r="AR187" s="12" t="s">
        <v>189</v>
      </c>
      <c r="AT187" s="12" t="s">
        <v>142</v>
      </c>
      <c r="AU187" s="12" t="s">
        <v>77</v>
      </c>
      <c r="AY187" s="12" t="s">
        <v>139</v>
      </c>
      <c r="BE187" s="142">
        <f t="shared" si="54"/>
        <v>0</v>
      </c>
      <c r="BF187" s="142">
        <f t="shared" si="55"/>
        <v>0</v>
      </c>
      <c r="BG187" s="142">
        <f t="shared" si="56"/>
        <v>0</v>
      </c>
      <c r="BH187" s="142">
        <f t="shared" si="57"/>
        <v>0</v>
      </c>
      <c r="BI187" s="142">
        <f t="shared" si="58"/>
        <v>0</v>
      </c>
      <c r="BJ187" s="12" t="s">
        <v>77</v>
      </c>
      <c r="BK187" s="143">
        <f t="shared" si="59"/>
        <v>0</v>
      </c>
      <c r="BL187" s="12" t="s">
        <v>189</v>
      </c>
      <c r="BM187" s="12" t="s">
        <v>467</v>
      </c>
    </row>
    <row r="188" spans="2:65" s="1" customFormat="1" ht="16.5" customHeight="1">
      <c r="B188" s="131"/>
      <c r="C188" s="144" t="s">
        <v>468</v>
      </c>
      <c r="D188" s="144" t="s">
        <v>192</v>
      </c>
      <c r="E188" s="145" t="s">
        <v>469</v>
      </c>
      <c r="F188" s="146" t="s">
        <v>470</v>
      </c>
      <c r="G188" s="147" t="s">
        <v>212</v>
      </c>
      <c r="H188" s="148">
        <v>1</v>
      </c>
      <c r="I188" s="149"/>
      <c r="J188" s="148">
        <f t="shared" si="50"/>
        <v>0</v>
      </c>
      <c r="K188" s="146" t="s">
        <v>1</v>
      </c>
      <c r="L188" s="150"/>
      <c r="M188" s="151" t="s">
        <v>1</v>
      </c>
      <c r="N188" s="152" t="s">
        <v>38</v>
      </c>
      <c r="O188" s="45"/>
      <c r="P188" s="140">
        <f t="shared" si="51"/>
        <v>0</v>
      </c>
      <c r="Q188" s="140">
        <v>0</v>
      </c>
      <c r="R188" s="140">
        <f t="shared" si="52"/>
        <v>0</v>
      </c>
      <c r="S188" s="140">
        <v>0</v>
      </c>
      <c r="T188" s="141">
        <f t="shared" si="53"/>
        <v>0</v>
      </c>
      <c r="AR188" s="12" t="s">
        <v>196</v>
      </c>
      <c r="AT188" s="12" t="s">
        <v>192</v>
      </c>
      <c r="AU188" s="12" t="s">
        <v>77</v>
      </c>
      <c r="AY188" s="12" t="s">
        <v>139</v>
      </c>
      <c r="BE188" s="142">
        <f t="shared" si="54"/>
        <v>0</v>
      </c>
      <c r="BF188" s="142">
        <f t="shared" si="55"/>
        <v>0</v>
      </c>
      <c r="BG188" s="142">
        <f t="shared" si="56"/>
        <v>0</v>
      </c>
      <c r="BH188" s="142">
        <f t="shared" si="57"/>
        <v>0</v>
      </c>
      <c r="BI188" s="142">
        <f t="shared" si="58"/>
        <v>0</v>
      </c>
      <c r="BJ188" s="12" t="s">
        <v>77</v>
      </c>
      <c r="BK188" s="143">
        <f t="shared" si="59"/>
        <v>0</v>
      </c>
      <c r="BL188" s="12" t="s">
        <v>189</v>
      </c>
      <c r="BM188" s="12" t="s">
        <v>471</v>
      </c>
    </row>
    <row r="189" spans="2:65" s="10" customFormat="1" ht="22.8" customHeight="1">
      <c r="B189" s="118"/>
      <c r="D189" s="119" t="s">
        <v>65</v>
      </c>
      <c r="E189" s="129" t="s">
        <v>472</v>
      </c>
      <c r="F189" s="129" t="s">
        <v>473</v>
      </c>
      <c r="I189" s="121"/>
      <c r="J189" s="130">
        <f>BK189</f>
        <v>0</v>
      </c>
      <c r="L189" s="118"/>
      <c r="M189" s="123"/>
      <c r="N189" s="124"/>
      <c r="O189" s="124"/>
      <c r="P189" s="125">
        <f>SUM(P190:P201)</f>
        <v>0</v>
      </c>
      <c r="Q189" s="124"/>
      <c r="R189" s="125">
        <f>SUM(R190:R201)</f>
        <v>0</v>
      </c>
      <c r="S189" s="124"/>
      <c r="T189" s="126">
        <f>SUM(T190:T201)</f>
        <v>0</v>
      </c>
      <c r="AR189" s="119" t="s">
        <v>77</v>
      </c>
      <c r="AT189" s="127" t="s">
        <v>65</v>
      </c>
      <c r="AU189" s="127" t="s">
        <v>71</v>
      </c>
      <c r="AY189" s="119" t="s">
        <v>139</v>
      </c>
      <c r="BK189" s="128">
        <f>SUM(BK190:BK201)</f>
        <v>0</v>
      </c>
    </row>
    <row r="190" spans="2:65" s="1" customFormat="1" ht="16.5" customHeight="1">
      <c r="B190" s="131"/>
      <c r="C190" s="132" t="s">
        <v>474</v>
      </c>
      <c r="D190" s="132" t="s">
        <v>142</v>
      </c>
      <c r="E190" s="133" t="s">
        <v>475</v>
      </c>
      <c r="F190" s="134" t="s">
        <v>476</v>
      </c>
      <c r="G190" s="135" t="s">
        <v>477</v>
      </c>
      <c r="H190" s="136">
        <v>1</v>
      </c>
      <c r="I190" s="137"/>
      <c r="J190" s="136">
        <f t="shared" ref="J190:J201" si="60">ROUND(I190*H190,3)</f>
        <v>0</v>
      </c>
      <c r="K190" s="134" t="s">
        <v>1</v>
      </c>
      <c r="L190" s="26"/>
      <c r="M190" s="138" t="s">
        <v>1</v>
      </c>
      <c r="N190" s="139" t="s">
        <v>38</v>
      </c>
      <c r="O190" s="45"/>
      <c r="P190" s="140">
        <f t="shared" ref="P190:P201" si="61">O190*H190</f>
        <v>0</v>
      </c>
      <c r="Q190" s="140">
        <v>0</v>
      </c>
      <c r="R190" s="140">
        <f t="shared" ref="R190:R201" si="62">Q190*H190</f>
        <v>0</v>
      </c>
      <c r="S190" s="140">
        <v>0</v>
      </c>
      <c r="T190" s="141">
        <f t="shared" ref="T190:T201" si="63">S190*H190</f>
        <v>0</v>
      </c>
      <c r="AR190" s="12" t="s">
        <v>189</v>
      </c>
      <c r="AT190" s="12" t="s">
        <v>142</v>
      </c>
      <c r="AU190" s="12" t="s">
        <v>77</v>
      </c>
      <c r="AY190" s="12" t="s">
        <v>139</v>
      </c>
      <c r="BE190" s="142">
        <f t="shared" ref="BE190:BE201" si="64">IF(N190="základná",J190,0)</f>
        <v>0</v>
      </c>
      <c r="BF190" s="142">
        <f t="shared" ref="BF190:BF201" si="65">IF(N190="znížená",J190,0)</f>
        <v>0</v>
      </c>
      <c r="BG190" s="142">
        <f t="shared" ref="BG190:BG201" si="66">IF(N190="zákl. prenesená",J190,0)</f>
        <v>0</v>
      </c>
      <c r="BH190" s="142">
        <f t="shared" ref="BH190:BH201" si="67">IF(N190="zníž. prenesená",J190,0)</f>
        <v>0</v>
      </c>
      <c r="BI190" s="142">
        <f t="shared" ref="BI190:BI201" si="68">IF(N190="nulová",J190,0)</f>
        <v>0</v>
      </c>
      <c r="BJ190" s="12" t="s">
        <v>77</v>
      </c>
      <c r="BK190" s="143">
        <f t="shared" ref="BK190:BK201" si="69">ROUND(I190*H190,3)</f>
        <v>0</v>
      </c>
      <c r="BL190" s="12" t="s">
        <v>189</v>
      </c>
      <c r="BM190" s="12" t="s">
        <v>478</v>
      </c>
    </row>
    <row r="191" spans="2:65" s="1" customFormat="1" ht="22.5" customHeight="1">
      <c r="B191" s="131"/>
      <c r="C191" s="132" t="s">
        <v>479</v>
      </c>
      <c r="D191" s="132" t="s">
        <v>142</v>
      </c>
      <c r="E191" s="133" t="s">
        <v>480</v>
      </c>
      <c r="F191" s="134" t="s">
        <v>481</v>
      </c>
      <c r="G191" s="135" t="s">
        <v>477</v>
      </c>
      <c r="H191" s="136">
        <v>1</v>
      </c>
      <c r="I191" s="137"/>
      <c r="J191" s="136">
        <f t="shared" si="60"/>
        <v>0</v>
      </c>
      <c r="K191" s="134" t="s">
        <v>1</v>
      </c>
      <c r="L191" s="26"/>
      <c r="M191" s="138" t="s">
        <v>1</v>
      </c>
      <c r="N191" s="139" t="s">
        <v>38</v>
      </c>
      <c r="O191" s="45"/>
      <c r="P191" s="140">
        <f t="shared" si="61"/>
        <v>0</v>
      </c>
      <c r="Q191" s="140">
        <v>0</v>
      </c>
      <c r="R191" s="140">
        <f t="shared" si="62"/>
        <v>0</v>
      </c>
      <c r="S191" s="140">
        <v>0</v>
      </c>
      <c r="T191" s="141">
        <f t="shared" si="63"/>
        <v>0</v>
      </c>
      <c r="AR191" s="12" t="s">
        <v>189</v>
      </c>
      <c r="AT191" s="12" t="s">
        <v>142</v>
      </c>
      <c r="AU191" s="12" t="s">
        <v>77</v>
      </c>
      <c r="AY191" s="12" t="s">
        <v>139</v>
      </c>
      <c r="BE191" s="142">
        <f t="shared" si="64"/>
        <v>0</v>
      </c>
      <c r="BF191" s="142">
        <f t="shared" si="65"/>
        <v>0</v>
      </c>
      <c r="BG191" s="142">
        <f t="shared" si="66"/>
        <v>0</v>
      </c>
      <c r="BH191" s="142">
        <f t="shared" si="67"/>
        <v>0</v>
      </c>
      <c r="BI191" s="142">
        <f t="shared" si="68"/>
        <v>0</v>
      </c>
      <c r="BJ191" s="12" t="s">
        <v>77</v>
      </c>
      <c r="BK191" s="143">
        <f t="shared" si="69"/>
        <v>0</v>
      </c>
      <c r="BL191" s="12" t="s">
        <v>189</v>
      </c>
      <c r="BM191" s="12" t="s">
        <v>482</v>
      </c>
    </row>
    <row r="192" spans="2:65" s="1" customFormat="1" ht="16.5" customHeight="1">
      <c r="B192" s="131"/>
      <c r="C192" s="144" t="s">
        <v>483</v>
      </c>
      <c r="D192" s="144" t="s">
        <v>192</v>
      </c>
      <c r="E192" s="145" t="s">
        <v>484</v>
      </c>
      <c r="F192" s="146" t="s">
        <v>485</v>
      </c>
      <c r="G192" s="147" t="s">
        <v>212</v>
      </c>
      <c r="H192" s="148">
        <v>1</v>
      </c>
      <c r="I192" s="149"/>
      <c r="J192" s="148">
        <f t="shared" si="60"/>
        <v>0</v>
      </c>
      <c r="K192" s="146" t="s">
        <v>1</v>
      </c>
      <c r="L192" s="150"/>
      <c r="M192" s="151" t="s">
        <v>1</v>
      </c>
      <c r="N192" s="152" t="s">
        <v>38</v>
      </c>
      <c r="O192" s="45"/>
      <c r="P192" s="140">
        <f t="shared" si="61"/>
        <v>0</v>
      </c>
      <c r="Q192" s="140">
        <v>0</v>
      </c>
      <c r="R192" s="140">
        <f t="shared" si="62"/>
        <v>0</v>
      </c>
      <c r="S192" s="140">
        <v>0</v>
      </c>
      <c r="T192" s="141">
        <f t="shared" si="63"/>
        <v>0</v>
      </c>
      <c r="AR192" s="12" t="s">
        <v>196</v>
      </c>
      <c r="AT192" s="12" t="s">
        <v>192</v>
      </c>
      <c r="AU192" s="12" t="s">
        <v>77</v>
      </c>
      <c r="AY192" s="12" t="s">
        <v>139</v>
      </c>
      <c r="BE192" s="142">
        <f t="shared" si="64"/>
        <v>0</v>
      </c>
      <c r="BF192" s="142">
        <f t="shared" si="65"/>
        <v>0</v>
      </c>
      <c r="BG192" s="142">
        <f t="shared" si="66"/>
        <v>0</v>
      </c>
      <c r="BH192" s="142">
        <f t="shared" si="67"/>
        <v>0</v>
      </c>
      <c r="BI192" s="142">
        <f t="shared" si="68"/>
        <v>0</v>
      </c>
      <c r="BJ192" s="12" t="s">
        <v>77</v>
      </c>
      <c r="BK192" s="143">
        <f t="shared" si="69"/>
        <v>0</v>
      </c>
      <c r="BL192" s="12" t="s">
        <v>189</v>
      </c>
      <c r="BM192" s="12" t="s">
        <v>486</v>
      </c>
    </row>
    <row r="193" spans="2:65" s="1" customFormat="1" ht="16.5" customHeight="1">
      <c r="B193" s="131"/>
      <c r="C193" s="132" t="s">
        <v>487</v>
      </c>
      <c r="D193" s="132" t="s">
        <v>142</v>
      </c>
      <c r="E193" s="133" t="s">
        <v>488</v>
      </c>
      <c r="F193" s="134" t="s">
        <v>489</v>
      </c>
      <c r="G193" s="135" t="s">
        <v>477</v>
      </c>
      <c r="H193" s="136">
        <v>3</v>
      </c>
      <c r="I193" s="137"/>
      <c r="J193" s="136">
        <f t="shared" si="60"/>
        <v>0</v>
      </c>
      <c r="K193" s="134" t="s">
        <v>1</v>
      </c>
      <c r="L193" s="26"/>
      <c r="M193" s="138" t="s">
        <v>1</v>
      </c>
      <c r="N193" s="139" t="s">
        <v>38</v>
      </c>
      <c r="O193" s="45"/>
      <c r="P193" s="140">
        <f t="shared" si="61"/>
        <v>0</v>
      </c>
      <c r="Q193" s="140">
        <v>0</v>
      </c>
      <c r="R193" s="140">
        <f t="shared" si="62"/>
        <v>0</v>
      </c>
      <c r="S193" s="140">
        <v>0</v>
      </c>
      <c r="T193" s="141">
        <f t="shared" si="63"/>
        <v>0</v>
      </c>
      <c r="AR193" s="12" t="s">
        <v>189</v>
      </c>
      <c r="AT193" s="12" t="s">
        <v>142</v>
      </c>
      <c r="AU193" s="12" t="s">
        <v>77</v>
      </c>
      <c r="AY193" s="12" t="s">
        <v>139</v>
      </c>
      <c r="BE193" s="142">
        <f t="shared" si="64"/>
        <v>0</v>
      </c>
      <c r="BF193" s="142">
        <f t="shared" si="65"/>
        <v>0</v>
      </c>
      <c r="BG193" s="142">
        <f t="shared" si="66"/>
        <v>0</v>
      </c>
      <c r="BH193" s="142">
        <f t="shared" si="67"/>
        <v>0</v>
      </c>
      <c r="BI193" s="142">
        <f t="shared" si="68"/>
        <v>0</v>
      </c>
      <c r="BJ193" s="12" t="s">
        <v>77</v>
      </c>
      <c r="BK193" s="143">
        <f t="shared" si="69"/>
        <v>0</v>
      </c>
      <c r="BL193" s="12" t="s">
        <v>189</v>
      </c>
      <c r="BM193" s="12" t="s">
        <v>490</v>
      </c>
    </row>
    <row r="194" spans="2:65" s="1" customFormat="1" ht="16.5" customHeight="1">
      <c r="B194" s="131"/>
      <c r="C194" s="144" t="s">
        <v>491</v>
      </c>
      <c r="D194" s="144" t="s">
        <v>192</v>
      </c>
      <c r="E194" s="145" t="s">
        <v>492</v>
      </c>
      <c r="F194" s="146" t="s">
        <v>493</v>
      </c>
      <c r="G194" s="147" t="s">
        <v>212</v>
      </c>
      <c r="H194" s="148">
        <v>3</v>
      </c>
      <c r="I194" s="149"/>
      <c r="J194" s="148">
        <f t="shared" si="60"/>
        <v>0</v>
      </c>
      <c r="K194" s="146" t="s">
        <v>1</v>
      </c>
      <c r="L194" s="150"/>
      <c r="M194" s="151" t="s">
        <v>1</v>
      </c>
      <c r="N194" s="152" t="s">
        <v>38</v>
      </c>
      <c r="O194" s="45"/>
      <c r="P194" s="140">
        <f t="shared" si="61"/>
        <v>0</v>
      </c>
      <c r="Q194" s="140">
        <v>0</v>
      </c>
      <c r="R194" s="140">
        <f t="shared" si="62"/>
        <v>0</v>
      </c>
      <c r="S194" s="140">
        <v>0</v>
      </c>
      <c r="T194" s="141">
        <f t="shared" si="63"/>
        <v>0</v>
      </c>
      <c r="AR194" s="12" t="s">
        <v>196</v>
      </c>
      <c r="AT194" s="12" t="s">
        <v>192</v>
      </c>
      <c r="AU194" s="12" t="s">
        <v>77</v>
      </c>
      <c r="AY194" s="12" t="s">
        <v>139</v>
      </c>
      <c r="BE194" s="142">
        <f t="shared" si="64"/>
        <v>0</v>
      </c>
      <c r="BF194" s="142">
        <f t="shared" si="65"/>
        <v>0</v>
      </c>
      <c r="BG194" s="142">
        <f t="shared" si="66"/>
        <v>0</v>
      </c>
      <c r="BH194" s="142">
        <f t="shared" si="67"/>
        <v>0</v>
      </c>
      <c r="BI194" s="142">
        <f t="shared" si="68"/>
        <v>0</v>
      </c>
      <c r="BJ194" s="12" t="s">
        <v>77</v>
      </c>
      <c r="BK194" s="143">
        <f t="shared" si="69"/>
        <v>0</v>
      </c>
      <c r="BL194" s="12" t="s">
        <v>189</v>
      </c>
      <c r="BM194" s="12" t="s">
        <v>494</v>
      </c>
    </row>
    <row r="195" spans="2:65" s="1" customFormat="1" ht="16.5" customHeight="1">
      <c r="B195" s="131"/>
      <c r="C195" s="132" t="s">
        <v>495</v>
      </c>
      <c r="D195" s="132" t="s">
        <v>142</v>
      </c>
      <c r="E195" s="133" t="s">
        <v>496</v>
      </c>
      <c r="F195" s="134" t="s">
        <v>497</v>
      </c>
      <c r="G195" s="135" t="s">
        <v>477</v>
      </c>
      <c r="H195" s="136">
        <v>1</v>
      </c>
      <c r="I195" s="137"/>
      <c r="J195" s="136">
        <f t="shared" si="60"/>
        <v>0</v>
      </c>
      <c r="K195" s="134" t="s">
        <v>1</v>
      </c>
      <c r="L195" s="26"/>
      <c r="M195" s="138" t="s">
        <v>1</v>
      </c>
      <c r="N195" s="139" t="s">
        <v>38</v>
      </c>
      <c r="O195" s="45"/>
      <c r="P195" s="140">
        <f t="shared" si="61"/>
        <v>0</v>
      </c>
      <c r="Q195" s="140">
        <v>0</v>
      </c>
      <c r="R195" s="140">
        <f t="shared" si="62"/>
        <v>0</v>
      </c>
      <c r="S195" s="140">
        <v>0</v>
      </c>
      <c r="T195" s="141">
        <f t="shared" si="63"/>
        <v>0</v>
      </c>
      <c r="AR195" s="12" t="s">
        <v>189</v>
      </c>
      <c r="AT195" s="12" t="s">
        <v>142</v>
      </c>
      <c r="AU195" s="12" t="s">
        <v>77</v>
      </c>
      <c r="AY195" s="12" t="s">
        <v>139</v>
      </c>
      <c r="BE195" s="142">
        <f t="shared" si="64"/>
        <v>0</v>
      </c>
      <c r="BF195" s="142">
        <f t="shared" si="65"/>
        <v>0</v>
      </c>
      <c r="BG195" s="142">
        <f t="shared" si="66"/>
        <v>0</v>
      </c>
      <c r="BH195" s="142">
        <f t="shared" si="67"/>
        <v>0</v>
      </c>
      <c r="BI195" s="142">
        <f t="shared" si="68"/>
        <v>0</v>
      </c>
      <c r="BJ195" s="12" t="s">
        <v>77</v>
      </c>
      <c r="BK195" s="143">
        <f t="shared" si="69"/>
        <v>0</v>
      </c>
      <c r="BL195" s="12" t="s">
        <v>189</v>
      </c>
      <c r="BM195" s="12" t="s">
        <v>498</v>
      </c>
    </row>
    <row r="196" spans="2:65" s="1" customFormat="1" ht="16.5" customHeight="1">
      <c r="B196" s="131"/>
      <c r="C196" s="132" t="s">
        <v>499</v>
      </c>
      <c r="D196" s="132" t="s">
        <v>142</v>
      </c>
      <c r="E196" s="133" t="s">
        <v>500</v>
      </c>
      <c r="F196" s="134" t="s">
        <v>501</v>
      </c>
      <c r="G196" s="135" t="s">
        <v>212</v>
      </c>
      <c r="H196" s="136">
        <v>1</v>
      </c>
      <c r="I196" s="137"/>
      <c r="J196" s="136">
        <f t="shared" si="60"/>
        <v>0</v>
      </c>
      <c r="K196" s="134" t="s">
        <v>1</v>
      </c>
      <c r="L196" s="26"/>
      <c r="M196" s="138" t="s">
        <v>1</v>
      </c>
      <c r="N196" s="139" t="s">
        <v>38</v>
      </c>
      <c r="O196" s="45"/>
      <c r="P196" s="140">
        <f t="shared" si="61"/>
        <v>0</v>
      </c>
      <c r="Q196" s="140">
        <v>0</v>
      </c>
      <c r="R196" s="140">
        <f t="shared" si="62"/>
        <v>0</v>
      </c>
      <c r="S196" s="140">
        <v>0</v>
      </c>
      <c r="T196" s="141">
        <f t="shared" si="63"/>
        <v>0</v>
      </c>
      <c r="AR196" s="12" t="s">
        <v>189</v>
      </c>
      <c r="AT196" s="12" t="s">
        <v>142</v>
      </c>
      <c r="AU196" s="12" t="s">
        <v>77</v>
      </c>
      <c r="AY196" s="12" t="s">
        <v>139</v>
      </c>
      <c r="BE196" s="142">
        <f t="shared" si="64"/>
        <v>0</v>
      </c>
      <c r="BF196" s="142">
        <f t="shared" si="65"/>
        <v>0</v>
      </c>
      <c r="BG196" s="142">
        <f t="shared" si="66"/>
        <v>0</v>
      </c>
      <c r="BH196" s="142">
        <f t="shared" si="67"/>
        <v>0</v>
      </c>
      <c r="BI196" s="142">
        <f t="shared" si="68"/>
        <v>0</v>
      </c>
      <c r="BJ196" s="12" t="s">
        <v>77</v>
      </c>
      <c r="BK196" s="143">
        <f t="shared" si="69"/>
        <v>0</v>
      </c>
      <c r="BL196" s="12" t="s">
        <v>189</v>
      </c>
      <c r="BM196" s="12" t="s">
        <v>502</v>
      </c>
    </row>
    <row r="197" spans="2:65" s="1" customFormat="1" ht="16.5" customHeight="1">
      <c r="B197" s="131"/>
      <c r="C197" s="144" t="s">
        <v>503</v>
      </c>
      <c r="D197" s="144" t="s">
        <v>192</v>
      </c>
      <c r="E197" s="145" t="s">
        <v>504</v>
      </c>
      <c r="F197" s="146" t="s">
        <v>505</v>
      </c>
      <c r="G197" s="147" t="s">
        <v>212</v>
      </c>
      <c r="H197" s="148">
        <v>1</v>
      </c>
      <c r="I197" s="149"/>
      <c r="J197" s="148">
        <f t="shared" si="60"/>
        <v>0</v>
      </c>
      <c r="K197" s="146" t="s">
        <v>1</v>
      </c>
      <c r="L197" s="150"/>
      <c r="M197" s="151" t="s">
        <v>1</v>
      </c>
      <c r="N197" s="152" t="s">
        <v>38</v>
      </c>
      <c r="O197" s="45"/>
      <c r="P197" s="140">
        <f t="shared" si="61"/>
        <v>0</v>
      </c>
      <c r="Q197" s="140">
        <v>0</v>
      </c>
      <c r="R197" s="140">
        <f t="shared" si="62"/>
        <v>0</v>
      </c>
      <c r="S197" s="140">
        <v>0</v>
      </c>
      <c r="T197" s="141">
        <f t="shared" si="63"/>
        <v>0</v>
      </c>
      <c r="AR197" s="12" t="s">
        <v>196</v>
      </c>
      <c r="AT197" s="12" t="s">
        <v>192</v>
      </c>
      <c r="AU197" s="12" t="s">
        <v>77</v>
      </c>
      <c r="AY197" s="12" t="s">
        <v>139</v>
      </c>
      <c r="BE197" s="142">
        <f t="shared" si="64"/>
        <v>0</v>
      </c>
      <c r="BF197" s="142">
        <f t="shared" si="65"/>
        <v>0</v>
      </c>
      <c r="BG197" s="142">
        <f t="shared" si="66"/>
        <v>0</v>
      </c>
      <c r="BH197" s="142">
        <f t="shared" si="67"/>
        <v>0</v>
      </c>
      <c r="BI197" s="142">
        <f t="shared" si="68"/>
        <v>0</v>
      </c>
      <c r="BJ197" s="12" t="s">
        <v>77</v>
      </c>
      <c r="BK197" s="143">
        <f t="shared" si="69"/>
        <v>0</v>
      </c>
      <c r="BL197" s="12" t="s">
        <v>189</v>
      </c>
      <c r="BM197" s="12" t="s">
        <v>506</v>
      </c>
    </row>
    <row r="198" spans="2:65" s="1" customFormat="1" ht="16.5" customHeight="1">
      <c r="B198" s="131"/>
      <c r="C198" s="132" t="s">
        <v>507</v>
      </c>
      <c r="D198" s="132" t="s">
        <v>142</v>
      </c>
      <c r="E198" s="133" t="s">
        <v>508</v>
      </c>
      <c r="F198" s="134" t="s">
        <v>509</v>
      </c>
      <c r="G198" s="135" t="s">
        <v>212</v>
      </c>
      <c r="H198" s="136">
        <v>1</v>
      </c>
      <c r="I198" s="137"/>
      <c r="J198" s="136">
        <f t="shared" si="60"/>
        <v>0</v>
      </c>
      <c r="K198" s="134" t="s">
        <v>1</v>
      </c>
      <c r="L198" s="26"/>
      <c r="M198" s="138" t="s">
        <v>1</v>
      </c>
      <c r="N198" s="139" t="s">
        <v>38</v>
      </c>
      <c r="O198" s="45"/>
      <c r="P198" s="140">
        <f t="shared" si="61"/>
        <v>0</v>
      </c>
      <c r="Q198" s="140">
        <v>0</v>
      </c>
      <c r="R198" s="140">
        <f t="shared" si="62"/>
        <v>0</v>
      </c>
      <c r="S198" s="140">
        <v>0</v>
      </c>
      <c r="T198" s="141">
        <f t="shared" si="63"/>
        <v>0</v>
      </c>
      <c r="AR198" s="12" t="s">
        <v>189</v>
      </c>
      <c r="AT198" s="12" t="s">
        <v>142</v>
      </c>
      <c r="AU198" s="12" t="s">
        <v>77</v>
      </c>
      <c r="AY198" s="12" t="s">
        <v>139</v>
      </c>
      <c r="BE198" s="142">
        <f t="shared" si="64"/>
        <v>0</v>
      </c>
      <c r="BF198" s="142">
        <f t="shared" si="65"/>
        <v>0</v>
      </c>
      <c r="BG198" s="142">
        <f t="shared" si="66"/>
        <v>0</v>
      </c>
      <c r="BH198" s="142">
        <f t="shared" si="67"/>
        <v>0</v>
      </c>
      <c r="BI198" s="142">
        <f t="shared" si="68"/>
        <v>0</v>
      </c>
      <c r="BJ198" s="12" t="s">
        <v>77</v>
      </c>
      <c r="BK198" s="143">
        <f t="shared" si="69"/>
        <v>0</v>
      </c>
      <c r="BL198" s="12" t="s">
        <v>189</v>
      </c>
      <c r="BM198" s="12" t="s">
        <v>510</v>
      </c>
    </row>
    <row r="199" spans="2:65" s="1" customFormat="1" ht="22.5" customHeight="1">
      <c r="B199" s="131"/>
      <c r="C199" s="144" t="s">
        <v>511</v>
      </c>
      <c r="D199" s="144" t="s">
        <v>192</v>
      </c>
      <c r="E199" s="145" t="s">
        <v>512</v>
      </c>
      <c r="F199" s="146" t="s">
        <v>513</v>
      </c>
      <c r="G199" s="147" t="s">
        <v>212</v>
      </c>
      <c r="H199" s="148">
        <v>1</v>
      </c>
      <c r="I199" s="149"/>
      <c r="J199" s="148">
        <f t="shared" si="60"/>
        <v>0</v>
      </c>
      <c r="K199" s="146" t="s">
        <v>1</v>
      </c>
      <c r="L199" s="150"/>
      <c r="M199" s="151" t="s">
        <v>1</v>
      </c>
      <c r="N199" s="152" t="s">
        <v>38</v>
      </c>
      <c r="O199" s="45"/>
      <c r="P199" s="140">
        <f t="shared" si="61"/>
        <v>0</v>
      </c>
      <c r="Q199" s="140">
        <v>0</v>
      </c>
      <c r="R199" s="140">
        <f t="shared" si="62"/>
        <v>0</v>
      </c>
      <c r="S199" s="140">
        <v>0</v>
      </c>
      <c r="T199" s="141">
        <f t="shared" si="63"/>
        <v>0</v>
      </c>
      <c r="AR199" s="12" t="s">
        <v>196</v>
      </c>
      <c r="AT199" s="12" t="s">
        <v>192</v>
      </c>
      <c r="AU199" s="12" t="s">
        <v>77</v>
      </c>
      <c r="AY199" s="12" t="s">
        <v>139</v>
      </c>
      <c r="BE199" s="142">
        <f t="shared" si="64"/>
        <v>0</v>
      </c>
      <c r="BF199" s="142">
        <f t="shared" si="65"/>
        <v>0</v>
      </c>
      <c r="BG199" s="142">
        <f t="shared" si="66"/>
        <v>0</v>
      </c>
      <c r="BH199" s="142">
        <f t="shared" si="67"/>
        <v>0</v>
      </c>
      <c r="BI199" s="142">
        <f t="shared" si="68"/>
        <v>0</v>
      </c>
      <c r="BJ199" s="12" t="s">
        <v>77</v>
      </c>
      <c r="BK199" s="143">
        <f t="shared" si="69"/>
        <v>0</v>
      </c>
      <c r="BL199" s="12" t="s">
        <v>189</v>
      </c>
      <c r="BM199" s="12" t="s">
        <v>514</v>
      </c>
    </row>
    <row r="200" spans="2:65" s="1" customFormat="1" ht="16.5" customHeight="1">
      <c r="B200" s="131"/>
      <c r="C200" s="132" t="s">
        <v>515</v>
      </c>
      <c r="D200" s="132" t="s">
        <v>142</v>
      </c>
      <c r="E200" s="133" t="s">
        <v>516</v>
      </c>
      <c r="F200" s="134" t="s">
        <v>517</v>
      </c>
      <c r="G200" s="135" t="s">
        <v>212</v>
      </c>
      <c r="H200" s="136">
        <v>1</v>
      </c>
      <c r="I200" s="137"/>
      <c r="J200" s="136">
        <f t="shared" si="60"/>
        <v>0</v>
      </c>
      <c r="K200" s="134" t="s">
        <v>1</v>
      </c>
      <c r="L200" s="26"/>
      <c r="M200" s="138" t="s">
        <v>1</v>
      </c>
      <c r="N200" s="139" t="s">
        <v>38</v>
      </c>
      <c r="O200" s="45"/>
      <c r="P200" s="140">
        <f t="shared" si="61"/>
        <v>0</v>
      </c>
      <c r="Q200" s="140">
        <v>0</v>
      </c>
      <c r="R200" s="140">
        <f t="shared" si="62"/>
        <v>0</v>
      </c>
      <c r="S200" s="140">
        <v>0</v>
      </c>
      <c r="T200" s="141">
        <f t="shared" si="63"/>
        <v>0</v>
      </c>
      <c r="AR200" s="12" t="s">
        <v>189</v>
      </c>
      <c r="AT200" s="12" t="s">
        <v>142</v>
      </c>
      <c r="AU200" s="12" t="s">
        <v>77</v>
      </c>
      <c r="AY200" s="12" t="s">
        <v>139</v>
      </c>
      <c r="BE200" s="142">
        <f t="shared" si="64"/>
        <v>0</v>
      </c>
      <c r="BF200" s="142">
        <f t="shared" si="65"/>
        <v>0</v>
      </c>
      <c r="BG200" s="142">
        <f t="shared" si="66"/>
        <v>0</v>
      </c>
      <c r="BH200" s="142">
        <f t="shared" si="67"/>
        <v>0</v>
      </c>
      <c r="BI200" s="142">
        <f t="shared" si="68"/>
        <v>0</v>
      </c>
      <c r="BJ200" s="12" t="s">
        <v>77</v>
      </c>
      <c r="BK200" s="143">
        <f t="shared" si="69"/>
        <v>0</v>
      </c>
      <c r="BL200" s="12" t="s">
        <v>189</v>
      </c>
      <c r="BM200" s="12" t="s">
        <v>518</v>
      </c>
    </row>
    <row r="201" spans="2:65" s="1" customFormat="1" ht="22.5" customHeight="1">
      <c r="B201" s="131"/>
      <c r="C201" s="144" t="s">
        <v>519</v>
      </c>
      <c r="D201" s="144" t="s">
        <v>192</v>
      </c>
      <c r="E201" s="145" t="s">
        <v>520</v>
      </c>
      <c r="F201" s="146" t="s">
        <v>521</v>
      </c>
      <c r="G201" s="147" t="s">
        <v>212</v>
      </c>
      <c r="H201" s="148">
        <v>1</v>
      </c>
      <c r="I201" s="149"/>
      <c r="J201" s="148">
        <f t="shared" si="60"/>
        <v>0</v>
      </c>
      <c r="K201" s="146" t="s">
        <v>1</v>
      </c>
      <c r="L201" s="150"/>
      <c r="M201" s="151" t="s">
        <v>1</v>
      </c>
      <c r="N201" s="152" t="s">
        <v>38</v>
      </c>
      <c r="O201" s="45"/>
      <c r="P201" s="140">
        <f t="shared" si="61"/>
        <v>0</v>
      </c>
      <c r="Q201" s="140">
        <v>0</v>
      </c>
      <c r="R201" s="140">
        <f t="shared" si="62"/>
        <v>0</v>
      </c>
      <c r="S201" s="140">
        <v>0</v>
      </c>
      <c r="T201" s="141">
        <f t="shared" si="63"/>
        <v>0</v>
      </c>
      <c r="AR201" s="12" t="s">
        <v>196</v>
      </c>
      <c r="AT201" s="12" t="s">
        <v>192</v>
      </c>
      <c r="AU201" s="12" t="s">
        <v>77</v>
      </c>
      <c r="AY201" s="12" t="s">
        <v>139</v>
      </c>
      <c r="BE201" s="142">
        <f t="shared" si="64"/>
        <v>0</v>
      </c>
      <c r="BF201" s="142">
        <f t="shared" si="65"/>
        <v>0</v>
      </c>
      <c r="BG201" s="142">
        <f t="shared" si="66"/>
        <v>0</v>
      </c>
      <c r="BH201" s="142">
        <f t="shared" si="67"/>
        <v>0</v>
      </c>
      <c r="BI201" s="142">
        <f t="shared" si="68"/>
        <v>0</v>
      </c>
      <c r="BJ201" s="12" t="s">
        <v>77</v>
      </c>
      <c r="BK201" s="143">
        <f t="shared" si="69"/>
        <v>0</v>
      </c>
      <c r="BL201" s="12" t="s">
        <v>189</v>
      </c>
      <c r="BM201" s="12" t="s">
        <v>522</v>
      </c>
    </row>
    <row r="202" spans="2:65" s="10" customFormat="1" ht="22.8" customHeight="1">
      <c r="B202" s="118"/>
      <c r="D202" s="119" t="s">
        <v>65</v>
      </c>
      <c r="E202" s="129" t="s">
        <v>523</v>
      </c>
      <c r="F202" s="129" t="s">
        <v>524</v>
      </c>
      <c r="I202" s="121"/>
      <c r="J202" s="130">
        <f>BK202</f>
        <v>0</v>
      </c>
      <c r="L202" s="118"/>
      <c r="M202" s="123"/>
      <c r="N202" s="124"/>
      <c r="O202" s="124"/>
      <c r="P202" s="125">
        <f>P203</f>
        <v>0</v>
      </c>
      <c r="Q202" s="124"/>
      <c r="R202" s="125">
        <f>R203</f>
        <v>0.48303220000000002</v>
      </c>
      <c r="S202" s="124"/>
      <c r="T202" s="126">
        <f>T203</f>
        <v>0</v>
      </c>
      <c r="AR202" s="119" t="s">
        <v>77</v>
      </c>
      <c r="AT202" s="127" t="s">
        <v>65</v>
      </c>
      <c r="AU202" s="127" t="s">
        <v>71</v>
      </c>
      <c r="AY202" s="119" t="s">
        <v>139</v>
      </c>
      <c r="BK202" s="128">
        <f>BK203</f>
        <v>0</v>
      </c>
    </row>
    <row r="203" spans="2:65" s="1" customFormat="1" ht="16.5" customHeight="1">
      <c r="B203" s="131"/>
      <c r="C203" s="132" t="s">
        <v>525</v>
      </c>
      <c r="D203" s="132" t="s">
        <v>142</v>
      </c>
      <c r="E203" s="133" t="s">
        <v>526</v>
      </c>
      <c r="F203" s="134" t="s">
        <v>527</v>
      </c>
      <c r="G203" s="135" t="s">
        <v>75</v>
      </c>
      <c r="H203" s="136">
        <v>42.86</v>
      </c>
      <c r="I203" s="137"/>
      <c r="J203" s="136">
        <f>ROUND(I203*H203,3)</f>
        <v>0</v>
      </c>
      <c r="K203" s="134" t="s">
        <v>145</v>
      </c>
      <c r="L203" s="26"/>
      <c r="M203" s="138" t="s">
        <v>1</v>
      </c>
      <c r="N203" s="139" t="s">
        <v>38</v>
      </c>
      <c r="O203" s="45"/>
      <c r="P203" s="140">
        <f>O203*H203</f>
        <v>0</v>
      </c>
      <c r="Q203" s="140">
        <v>1.1270000000000001E-2</v>
      </c>
      <c r="R203" s="140">
        <f>Q203*H203</f>
        <v>0.48303220000000002</v>
      </c>
      <c r="S203" s="140">
        <v>0</v>
      </c>
      <c r="T203" s="141">
        <f>S203*H203</f>
        <v>0</v>
      </c>
      <c r="AR203" s="12" t="s">
        <v>189</v>
      </c>
      <c r="AT203" s="12" t="s">
        <v>142</v>
      </c>
      <c r="AU203" s="12" t="s">
        <v>77</v>
      </c>
      <c r="AY203" s="12" t="s">
        <v>139</v>
      </c>
      <c r="BE203" s="142">
        <f>IF(N203="základná",J203,0)</f>
        <v>0</v>
      </c>
      <c r="BF203" s="142">
        <f>IF(N203="znížená",J203,0)</f>
        <v>0</v>
      </c>
      <c r="BG203" s="142">
        <f>IF(N203="zákl. prenesená",J203,0)</f>
        <v>0</v>
      </c>
      <c r="BH203" s="142">
        <f>IF(N203="zníž. prenesená",J203,0)</f>
        <v>0</v>
      </c>
      <c r="BI203" s="142">
        <f>IF(N203="nulová",J203,0)</f>
        <v>0</v>
      </c>
      <c r="BJ203" s="12" t="s">
        <v>77</v>
      </c>
      <c r="BK203" s="143">
        <f>ROUND(I203*H203,3)</f>
        <v>0</v>
      </c>
      <c r="BL203" s="12" t="s">
        <v>189</v>
      </c>
      <c r="BM203" s="12" t="s">
        <v>528</v>
      </c>
    </row>
    <row r="204" spans="2:65" s="10" customFormat="1" ht="22.8" customHeight="1">
      <c r="B204" s="118"/>
      <c r="D204" s="119" t="s">
        <v>65</v>
      </c>
      <c r="E204" s="129" t="s">
        <v>529</v>
      </c>
      <c r="F204" s="129" t="s">
        <v>530</v>
      </c>
      <c r="I204" s="121"/>
      <c r="J204" s="130">
        <f>BK204</f>
        <v>0</v>
      </c>
      <c r="L204" s="118"/>
      <c r="M204" s="123"/>
      <c r="N204" s="124"/>
      <c r="O204" s="124"/>
      <c r="P204" s="125">
        <f>SUM(P205:P206)</f>
        <v>0</v>
      </c>
      <c r="Q204" s="124"/>
      <c r="R204" s="125">
        <f>SUM(R205:R206)</f>
        <v>9.2249999999999988E-3</v>
      </c>
      <c r="S204" s="124"/>
      <c r="T204" s="126">
        <f>SUM(T205:T206)</f>
        <v>5.535E-3</v>
      </c>
      <c r="AR204" s="119" t="s">
        <v>77</v>
      </c>
      <c r="AT204" s="127" t="s">
        <v>65</v>
      </c>
      <c r="AU204" s="127" t="s">
        <v>71</v>
      </c>
      <c r="AY204" s="119" t="s">
        <v>139</v>
      </c>
      <c r="BK204" s="128">
        <f>SUM(BK205:BK206)</f>
        <v>0</v>
      </c>
    </row>
    <row r="205" spans="2:65" s="1" customFormat="1" ht="16.5" customHeight="1">
      <c r="B205" s="131"/>
      <c r="C205" s="132" t="s">
        <v>531</v>
      </c>
      <c r="D205" s="132" t="s">
        <v>142</v>
      </c>
      <c r="E205" s="133" t="s">
        <v>532</v>
      </c>
      <c r="F205" s="134" t="s">
        <v>533</v>
      </c>
      <c r="G205" s="135" t="s">
        <v>338</v>
      </c>
      <c r="H205" s="136">
        <v>4.0999999999999996</v>
      </c>
      <c r="I205" s="137"/>
      <c r="J205" s="136">
        <f>ROUND(I205*H205,3)</f>
        <v>0</v>
      </c>
      <c r="K205" s="134" t="s">
        <v>145</v>
      </c>
      <c r="L205" s="26"/>
      <c r="M205" s="138" t="s">
        <v>1</v>
      </c>
      <c r="N205" s="139" t="s">
        <v>38</v>
      </c>
      <c r="O205" s="45"/>
      <c r="P205" s="140">
        <f>O205*H205</f>
        <v>0</v>
      </c>
      <c r="Q205" s="140">
        <v>2.2499999999999998E-3</v>
      </c>
      <c r="R205" s="140">
        <f>Q205*H205</f>
        <v>9.2249999999999988E-3</v>
      </c>
      <c r="S205" s="140">
        <v>0</v>
      </c>
      <c r="T205" s="141">
        <f>S205*H205</f>
        <v>0</v>
      </c>
      <c r="AR205" s="12" t="s">
        <v>189</v>
      </c>
      <c r="AT205" s="12" t="s">
        <v>142</v>
      </c>
      <c r="AU205" s="12" t="s">
        <v>77</v>
      </c>
      <c r="AY205" s="12" t="s">
        <v>139</v>
      </c>
      <c r="BE205" s="142">
        <f>IF(N205="základná",J205,0)</f>
        <v>0</v>
      </c>
      <c r="BF205" s="142">
        <f>IF(N205="znížená",J205,0)</f>
        <v>0</v>
      </c>
      <c r="BG205" s="142">
        <f>IF(N205="zákl. prenesená",J205,0)</f>
        <v>0</v>
      </c>
      <c r="BH205" s="142">
        <f>IF(N205="zníž. prenesená",J205,0)</f>
        <v>0</v>
      </c>
      <c r="BI205" s="142">
        <f>IF(N205="nulová",J205,0)</f>
        <v>0</v>
      </c>
      <c r="BJ205" s="12" t="s">
        <v>77</v>
      </c>
      <c r="BK205" s="143">
        <f>ROUND(I205*H205,3)</f>
        <v>0</v>
      </c>
      <c r="BL205" s="12" t="s">
        <v>189</v>
      </c>
      <c r="BM205" s="12" t="s">
        <v>534</v>
      </c>
    </row>
    <row r="206" spans="2:65" s="1" customFormat="1" ht="16.5" customHeight="1">
      <c r="B206" s="131"/>
      <c r="C206" s="132" t="s">
        <v>535</v>
      </c>
      <c r="D206" s="132" t="s">
        <v>142</v>
      </c>
      <c r="E206" s="133" t="s">
        <v>536</v>
      </c>
      <c r="F206" s="134" t="s">
        <v>537</v>
      </c>
      <c r="G206" s="135" t="s">
        <v>338</v>
      </c>
      <c r="H206" s="136">
        <v>4.0999999999999996</v>
      </c>
      <c r="I206" s="137"/>
      <c r="J206" s="136">
        <f>ROUND(I206*H206,3)</f>
        <v>0</v>
      </c>
      <c r="K206" s="134" t="s">
        <v>145</v>
      </c>
      <c r="L206" s="26"/>
      <c r="M206" s="138" t="s">
        <v>1</v>
      </c>
      <c r="N206" s="139" t="s">
        <v>38</v>
      </c>
      <c r="O206" s="45"/>
      <c r="P206" s="140">
        <f>O206*H206</f>
        <v>0</v>
      </c>
      <c r="Q206" s="140">
        <v>0</v>
      </c>
      <c r="R206" s="140">
        <f>Q206*H206</f>
        <v>0</v>
      </c>
      <c r="S206" s="140">
        <v>1.3500000000000001E-3</v>
      </c>
      <c r="T206" s="141">
        <f>S206*H206</f>
        <v>5.535E-3</v>
      </c>
      <c r="AR206" s="12" t="s">
        <v>189</v>
      </c>
      <c r="AT206" s="12" t="s">
        <v>142</v>
      </c>
      <c r="AU206" s="12" t="s">
        <v>77</v>
      </c>
      <c r="AY206" s="12" t="s">
        <v>139</v>
      </c>
      <c r="BE206" s="142">
        <f>IF(N206="základná",J206,0)</f>
        <v>0</v>
      </c>
      <c r="BF206" s="142">
        <f>IF(N206="znížená",J206,0)</f>
        <v>0</v>
      </c>
      <c r="BG206" s="142">
        <f>IF(N206="zákl. prenesená",J206,0)</f>
        <v>0</v>
      </c>
      <c r="BH206" s="142">
        <f>IF(N206="zníž. prenesená",J206,0)</f>
        <v>0</v>
      </c>
      <c r="BI206" s="142">
        <f>IF(N206="nulová",J206,0)</f>
        <v>0</v>
      </c>
      <c r="BJ206" s="12" t="s">
        <v>77</v>
      </c>
      <c r="BK206" s="143">
        <f>ROUND(I206*H206,3)</f>
        <v>0</v>
      </c>
      <c r="BL206" s="12" t="s">
        <v>189</v>
      </c>
      <c r="BM206" s="12" t="s">
        <v>538</v>
      </c>
    </row>
    <row r="207" spans="2:65" s="10" customFormat="1" ht="22.8" customHeight="1">
      <c r="B207" s="118"/>
      <c r="D207" s="119" t="s">
        <v>65</v>
      </c>
      <c r="E207" s="129" t="s">
        <v>539</v>
      </c>
      <c r="F207" s="129" t="s">
        <v>540</v>
      </c>
      <c r="I207" s="121"/>
      <c r="J207" s="130">
        <f>BK207</f>
        <v>0</v>
      </c>
      <c r="L207" s="118"/>
      <c r="M207" s="123"/>
      <c r="N207" s="124"/>
      <c r="O207" s="124"/>
      <c r="P207" s="125">
        <f>SUM(P208:P225)</f>
        <v>0</v>
      </c>
      <c r="Q207" s="124"/>
      <c r="R207" s="125">
        <f>SUM(R208:R225)</f>
        <v>0.21856999999999999</v>
      </c>
      <c r="S207" s="124"/>
      <c r="T207" s="126">
        <f>SUM(T208:T225)</f>
        <v>1.2E-2</v>
      </c>
      <c r="AR207" s="119" t="s">
        <v>77</v>
      </c>
      <c r="AT207" s="127" t="s">
        <v>65</v>
      </c>
      <c r="AU207" s="127" t="s">
        <v>71</v>
      </c>
      <c r="AY207" s="119" t="s">
        <v>139</v>
      </c>
      <c r="BK207" s="128">
        <f>SUM(BK208:BK225)</f>
        <v>0</v>
      </c>
    </row>
    <row r="208" spans="2:65" s="1" customFormat="1" ht="16.5" customHeight="1">
      <c r="B208" s="131"/>
      <c r="C208" s="132" t="s">
        <v>541</v>
      </c>
      <c r="D208" s="132" t="s">
        <v>142</v>
      </c>
      <c r="E208" s="133" t="s">
        <v>542</v>
      </c>
      <c r="F208" s="134" t="s">
        <v>543</v>
      </c>
      <c r="G208" s="135" t="s">
        <v>338</v>
      </c>
      <c r="H208" s="136">
        <v>27.6</v>
      </c>
      <c r="I208" s="137"/>
      <c r="J208" s="136">
        <f t="shared" ref="J208:J225" si="70">ROUND(I208*H208,3)</f>
        <v>0</v>
      </c>
      <c r="K208" s="134" t="s">
        <v>145</v>
      </c>
      <c r="L208" s="26"/>
      <c r="M208" s="138" t="s">
        <v>1</v>
      </c>
      <c r="N208" s="139" t="s">
        <v>38</v>
      </c>
      <c r="O208" s="45"/>
      <c r="P208" s="140">
        <f t="shared" ref="P208:P225" si="71">O208*H208</f>
        <v>0</v>
      </c>
      <c r="Q208" s="140">
        <v>2.1000000000000001E-4</v>
      </c>
      <c r="R208" s="140">
        <f t="shared" ref="R208:R225" si="72">Q208*H208</f>
        <v>5.7960000000000008E-3</v>
      </c>
      <c r="S208" s="140">
        <v>0</v>
      </c>
      <c r="T208" s="141">
        <f t="shared" ref="T208:T225" si="73">S208*H208</f>
        <v>0</v>
      </c>
      <c r="AR208" s="12" t="s">
        <v>189</v>
      </c>
      <c r="AT208" s="12" t="s">
        <v>142</v>
      </c>
      <c r="AU208" s="12" t="s">
        <v>77</v>
      </c>
      <c r="AY208" s="12" t="s">
        <v>139</v>
      </c>
      <c r="BE208" s="142">
        <f t="shared" ref="BE208:BE225" si="74">IF(N208="základná",J208,0)</f>
        <v>0</v>
      </c>
      <c r="BF208" s="142">
        <f t="shared" ref="BF208:BF225" si="75">IF(N208="znížená",J208,0)</f>
        <v>0</v>
      </c>
      <c r="BG208" s="142">
        <f t="shared" ref="BG208:BG225" si="76">IF(N208="zákl. prenesená",J208,0)</f>
        <v>0</v>
      </c>
      <c r="BH208" s="142">
        <f t="shared" ref="BH208:BH225" si="77">IF(N208="zníž. prenesená",J208,0)</f>
        <v>0</v>
      </c>
      <c r="BI208" s="142">
        <f t="shared" ref="BI208:BI225" si="78">IF(N208="nulová",J208,0)</f>
        <v>0</v>
      </c>
      <c r="BJ208" s="12" t="s">
        <v>77</v>
      </c>
      <c r="BK208" s="143">
        <f t="shared" ref="BK208:BK225" si="79">ROUND(I208*H208,3)</f>
        <v>0</v>
      </c>
      <c r="BL208" s="12" t="s">
        <v>189</v>
      </c>
      <c r="BM208" s="12" t="s">
        <v>544</v>
      </c>
    </row>
    <row r="209" spans="2:65" s="1" customFormat="1" ht="16.5" customHeight="1">
      <c r="B209" s="131"/>
      <c r="C209" s="144" t="s">
        <v>545</v>
      </c>
      <c r="D209" s="144" t="s">
        <v>192</v>
      </c>
      <c r="E209" s="145" t="s">
        <v>546</v>
      </c>
      <c r="F209" s="146" t="s">
        <v>547</v>
      </c>
      <c r="G209" s="147" t="s">
        <v>338</v>
      </c>
      <c r="H209" s="148">
        <v>28.98</v>
      </c>
      <c r="I209" s="149"/>
      <c r="J209" s="148">
        <f t="shared" si="70"/>
        <v>0</v>
      </c>
      <c r="K209" s="146" t="s">
        <v>145</v>
      </c>
      <c r="L209" s="150"/>
      <c r="M209" s="151" t="s">
        <v>1</v>
      </c>
      <c r="N209" s="152" t="s">
        <v>38</v>
      </c>
      <c r="O209" s="45"/>
      <c r="P209" s="140">
        <f t="shared" si="71"/>
        <v>0</v>
      </c>
      <c r="Q209" s="140">
        <v>1E-4</v>
      </c>
      <c r="R209" s="140">
        <f t="shared" si="72"/>
        <v>2.898E-3</v>
      </c>
      <c r="S209" s="140">
        <v>0</v>
      </c>
      <c r="T209" s="141">
        <f t="shared" si="73"/>
        <v>0</v>
      </c>
      <c r="AR209" s="12" t="s">
        <v>196</v>
      </c>
      <c r="AT209" s="12" t="s">
        <v>192</v>
      </c>
      <c r="AU209" s="12" t="s">
        <v>77</v>
      </c>
      <c r="AY209" s="12" t="s">
        <v>139</v>
      </c>
      <c r="BE209" s="142">
        <f t="shared" si="74"/>
        <v>0</v>
      </c>
      <c r="BF209" s="142">
        <f t="shared" si="75"/>
        <v>0</v>
      </c>
      <c r="BG209" s="142">
        <f t="shared" si="76"/>
        <v>0</v>
      </c>
      <c r="BH209" s="142">
        <f t="shared" si="77"/>
        <v>0</v>
      </c>
      <c r="BI209" s="142">
        <f t="shared" si="78"/>
        <v>0</v>
      </c>
      <c r="BJ209" s="12" t="s">
        <v>77</v>
      </c>
      <c r="BK209" s="143">
        <f t="shared" si="79"/>
        <v>0</v>
      </c>
      <c r="BL209" s="12" t="s">
        <v>189</v>
      </c>
      <c r="BM209" s="12" t="s">
        <v>548</v>
      </c>
    </row>
    <row r="210" spans="2:65" s="1" customFormat="1" ht="16.5" customHeight="1">
      <c r="B210" s="131"/>
      <c r="C210" s="144" t="s">
        <v>549</v>
      </c>
      <c r="D210" s="144" t="s">
        <v>192</v>
      </c>
      <c r="E210" s="145" t="s">
        <v>550</v>
      </c>
      <c r="F210" s="146" t="s">
        <v>551</v>
      </c>
      <c r="G210" s="147" t="s">
        <v>338</v>
      </c>
      <c r="H210" s="148">
        <v>28.98</v>
      </c>
      <c r="I210" s="149"/>
      <c r="J210" s="148">
        <f t="shared" si="70"/>
        <v>0</v>
      </c>
      <c r="K210" s="146" t="s">
        <v>145</v>
      </c>
      <c r="L210" s="150"/>
      <c r="M210" s="151" t="s">
        <v>1</v>
      </c>
      <c r="N210" s="152" t="s">
        <v>38</v>
      </c>
      <c r="O210" s="45"/>
      <c r="P210" s="140">
        <f t="shared" si="71"/>
        <v>0</v>
      </c>
      <c r="Q210" s="140">
        <v>1E-4</v>
      </c>
      <c r="R210" s="140">
        <f t="shared" si="72"/>
        <v>2.898E-3</v>
      </c>
      <c r="S210" s="140">
        <v>0</v>
      </c>
      <c r="T210" s="141">
        <f t="shared" si="73"/>
        <v>0</v>
      </c>
      <c r="AR210" s="12" t="s">
        <v>196</v>
      </c>
      <c r="AT210" s="12" t="s">
        <v>192</v>
      </c>
      <c r="AU210" s="12" t="s">
        <v>77</v>
      </c>
      <c r="AY210" s="12" t="s">
        <v>139</v>
      </c>
      <c r="BE210" s="142">
        <f t="shared" si="74"/>
        <v>0</v>
      </c>
      <c r="BF210" s="142">
        <f t="shared" si="75"/>
        <v>0</v>
      </c>
      <c r="BG210" s="142">
        <f t="shared" si="76"/>
        <v>0</v>
      </c>
      <c r="BH210" s="142">
        <f t="shared" si="77"/>
        <v>0</v>
      </c>
      <c r="BI210" s="142">
        <f t="shared" si="78"/>
        <v>0</v>
      </c>
      <c r="BJ210" s="12" t="s">
        <v>77</v>
      </c>
      <c r="BK210" s="143">
        <f t="shared" si="79"/>
        <v>0</v>
      </c>
      <c r="BL210" s="12" t="s">
        <v>189</v>
      </c>
      <c r="BM210" s="12" t="s">
        <v>552</v>
      </c>
    </row>
    <row r="211" spans="2:65" s="1" customFormat="1" ht="16.5" customHeight="1">
      <c r="B211" s="131"/>
      <c r="C211" s="144" t="s">
        <v>553</v>
      </c>
      <c r="D211" s="144" t="s">
        <v>192</v>
      </c>
      <c r="E211" s="145" t="s">
        <v>554</v>
      </c>
      <c r="F211" s="146" t="s">
        <v>555</v>
      </c>
      <c r="G211" s="147" t="s">
        <v>212</v>
      </c>
      <c r="H211" s="148">
        <v>2</v>
      </c>
      <c r="I211" s="149"/>
      <c r="J211" s="148">
        <f t="shared" si="70"/>
        <v>0</v>
      </c>
      <c r="K211" s="146" t="s">
        <v>1</v>
      </c>
      <c r="L211" s="150"/>
      <c r="M211" s="151" t="s">
        <v>1</v>
      </c>
      <c r="N211" s="152" t="s">
        <v>38</v>
      </c>
      <c r="O211" s="45"/>
      <c r="P211" s="140">
        <f t="shared" si="71"/>
        <v>0</v>
      </c>
      <c r="Q211" s="140">
        <v>0</v>
      </c>
      <c r="R211" s="140">
        <f t="shared" si="72"/>
        <v>0</v>
      </c>
      <c r="S211" s="140">
        <v>0</v>
      </c>
      <c r="T211" s="141">
        <f t="shared" si="73"/>
        <v>0</v>
      </c>
      <c r="AR211" s="12" t="s">
        <v>196</v>
      </c>
      <c r="AT211" s="12" t="s">
        <v>192</v>
      </c>
      <c r="AU211" s="12" t="s">
        <v>77</v>
      </c>
      <c r="AY211" s="12" t="s">
        <v>139</v>
      </c>
      <c r="BE211" s="142">
        <f t="shared" si="74"/>
        <v>0</v>
      </c>
      <c r="BF211" s="142">
        <f t="shared" si="75"/>
        <v>0</v>
      </c>
      <c r="BG211" s="142">
        <f t="shared" si="76"/>
        <v>0</v>
      </c>
      <c r="BH211" s="142">
        <f t="shared" si="77"/>
        <v>0</v>
      </c>
      <c r="BI211" s="142">
        <f t="shared" si="78"/>
        <v>0</v>
      </c>
      <c r="BJ211" s="12" t="s">
        <v>77</v>
      </c>
      <c r="BK211" s="143">
        <f t="shared" si="79"/>
        <v>0</v>
      </c>
      <c r="BL211" s="12" t="s">
        <v>189</v>
      </c>
      <c r="BM211" s="12" t="s">
        <v>556</v>
      </c>
    </row>
    <row r="212" spans="2:65" s="1" customFormat="1" ht="16.5" customHeight="1">
      <c r="B212" s="131"/>
      <c r="C212" s="144" t="s">
        <v>557</v>
      </c>
      <c r="D212" s="144" t="s">
        <v>192</v>
      </c>
      <c r="E212" s="145" t="s">
        <v>558</v>
      </c>
      <c r="F212" s="146" t="s">
        <v>559</v>
      </c>
      <c r="G212" s="147" t="s">
        <v>212</v>
      </c>
      <c r="H212" s="148">
        <v>2</v>
      </c>
      <c r="I212" s="149"/>
      <c r="J212" s="148">
        <f t="shared" si="70"/>
        <v>0</v>
      </c>
      <c r="K212" s="146" t="s">
        <v>1</v>
      </c>
      <c r="L212" s="150"/>
      <c r="M212" s="151" t="s">
        <v>1</v>
      </c>
      <c r="N212" s="152" t="s">
        <v>38</v>
      </c>
      <c r="O212" s="45"/>
      <c r="P212" s="140">
        <f t="shared" si="71"/>
        <v>0</v>
      </c>
      <c r="Q212" s="140">
        <v>0</v>
      </c>
      <c r="R212" s="140">
        <f t="shared" si="72"/>
        <v>0</v>
      </c>
      <c r="S212" s="140">
        <v>0</v>
      </c>
      <c r="T212" s="141">
        <f t="shared" si="73"/>
        <v>0</v>
      </c>
      <c r="AR212" s="12" t="s">
        <v>196</v>
      </c>
      <c r="AT212" s="12" t="s">
        <v>192</v>
      </c>
      <c r="AU212" s="12" t="s">
        <v>77</v>
      </c>
      <c r="AY212" s="12" t="s">
        <v>139</v>
      </c>
      <c r="BE212" s="142">
        <f t="shared" si="74"/>
        <v>0</v>
      </c>
      <c r="BF212" s="142">
        <f t="shared" si="75"/>
        <v>0</v>
      </c>
      <c r="BG212" s="142">
        <f t="shared" si="76"/>
        <v>0</v>
      </c>
      <c r="BH212" s="142">
        <f t="shared" si="77"/>
        <v>0</v>
      </c>
      <c r="BI212" s="142">
        <f t="shared" si="78"/>
        <v>0</v>
      </c>
      <c r="BJ212" s="12" t="s">
        <v>77</v>
      </c>
      <c r="BK212" s="143">
        <f t="shared" si="79"/>
        <v>0</v>
      </c>
      <c r="BL212" s="12" t="s">
        <v>189</v>
      </c>
      <c r="BM212" s="12" t="s">
        <v>560</v>
      </c>
    </row>
    <row r="213" spans="2:65" s="1" customFormat="1" ht="16.5" customHeight="1">
      <c r="B213" s="131"/>
      <c r="C213" s="132" t="s">
        <v>561</v>
      </c>
      <c r="D213" s="132" t="s">
        <v>142</v>
      </c>
      <c r="E213" s="133" t="s">
        <v>562</v>
      </c>
      <c r="F213" s="134" t="s">
        <v>563</v>
      </c>
      <c r="G213" s="135" t="s">
        <v>338</v>
      </c>
      <c r="H213" s="136">
        <v>10.199999999999999</v>
      </c>
      <c r="I213" s="137"/>
      <c r="J213" s="136">
        <f t="shared" si="70"/>
        <v>0</v>
      </c>
      <c r="K213" s="134" t="s">
        <v>145</v>
      </c>
      <c r="L213" s="26"/>
      <c r="M213" s="138" t="s">
        <v>1</v>
      </c>
      <c r="N213" s="139" t="s">
        <v>38</v>
      </c>
      <c r="O213" s="45"/>
      <c r="P213" s="140">
        <f t="shared" si="71"/>
        <v>0</v>
      </c>
      <c r="Q213" s="140">
        <v>4.2000000000000002E-4</v>
      </c>
      <c r="R213" s="140">
        <f t="shared" si="72"/>
        <v>4.2839999999999996E-3</v>
      </c>
      <c r="S213" s="140">
        <v>0</v>
      </c>
      <c r="T213" s="141">
        <f t="shared" si="73"/>
        <v>0</v>
      </c>
      <c r="AR213" s="12" t="s">
        <v>189</v>
      </c>
      <c r="AT213" s="12" t="s">
        <v>142</v>
      </c>
      <c r="AU213" s="12" t="s">
        <v>77</v>
      </c>
      <c r="AY213" s="12" t="s">
        <v>139</v>
      </c>
      <c r="BE213" s="142">
        <f t="shared" si="74"/>
        <v>0</v>
      </c>
      <c r="BF213" s="142">
        <f t="shared" si="75"/>
        <v>0</v>
      </c>
      <c r="BG213" s="142">
        <f t="shared" si="76"/>
        <v>0</v>
      </c>
      <c r="BH213" s="142">
        <f t="shared" si="77"/>
        <v>0</v>
      </c>
      <c r="BI213" s="142">
        <f t="shared" si="78"/>
        <v>0</v>
      </c>
      <c r="BJ213" s="12" t="s">
        <v>77</v>
      </c>
      <c r="BK213" s="143">
        <f t="shared" si="79"/>
        <v>0</v>
      </c>
      <c r="BL213" s="12" t="s">
        <v>189</v>
      </c>
      <c r="BM213" s="12" t="s">
        <v>564</v>
      </c>
    </row>
    <row r="214" spans="2:65" s="1" customFormat="1" ht="16.5" customHeight="1">
      <c r="B214" s="131"/>
      <c r="C214" s="144" t="s">
        <v>299</v>
      </c>
      <c r="D214" s="144" t="s">
        <v>192</v>
      </c>
      <c r="E214" s="145" t="s">
        <v>565</v>
      </c>
      <c r="F214" s="146" t="s">
        <v>566</v>
      </c>
      <c r="G214" s="147" t="s">
        <v>212</v>
      </c>
      <c r="H214" s="148">
        <v>1</v>
      </c>
      <c r="I214" s="149"/>
      <c r="J214" s="148">
        <f t="shared" si="70"/>
        <v>0</v>
      </c>
      <c r="K214" s="146" t="s">
        <v>1</v>
      </c>
      <c r="L214" s="150"/>
      <c r="M214" s="151" t="s">
        <v>1</v>
      </c>
      <c r="N214" s="152" t="s">
        <v>38</v>
      </c>
      <c r="O214" s="45"/>
      <c r="P214" s="140">
        <f t="shared" si="71"/>
        <v>0</v>
      </c>
      <c r="Q214" s="140">
        <v>0</v>
      </c>
      <c r="R214" s="140">
        <f t="shared" si="72"/>
        <v>0</v>
      </c>
      <c r="S214" s="140">
        <v>0</v>
      </c>
      <c r="T214" s="141">
        <f t="shared" si="73"/>
        <v>0</v>
      </c>
      <c r="AR214" s="12" t="s">
        <v>196</v>
      </c>
      <c r="AT214" s="12" t="s">
        <v>192</v>
      </c>
      <c r="AU214" s="12" t="s">
        <v>77</v>
      </c>
      <c r="AY214" s="12" t="s">
        <v>139</v>
      </c>
      <c r="BE214" s="142">
        <f t="shared" si="74"/>
        <v>0</v>
      </c>
      <c r="BF214" s="142">
        <f t="shared" si="75"/>
        <v>0</v>
      </c>
      <c r="BG214" s="142">
        <f t="shared" si="76"/>
        <v>0</v>
      </c>
      <c r="BH214" s="142">
        <f t="shared" si="77"/>
        <v>0</v>
      </c>
      <c r="BI214" s="142">
        <f t="shared" si="78"/>
        <v>0</v>
      </c>
      <c r="BJ214" s="12" t="s">
        <v>77</v>
      </c>
      <c r="BK214" s="143">
        <f t="shared" si="79"/>
        <v>0</v>
      </c>
      <c r="BL214" s="12" t="s">
        <v>189</v>
      </c>
      <c r="BM214" s="12" t="s">
        <v>567</v>
      </c>
    </row>
    <row r="215" spans="2:65" s="1" customFormat="1" ht="16.5" customHeight="1">
      <c r="B215" s="131"/>
      <c r="C215" s="132" t="s">
        <v>568</v>
      </c>
      <c r="D215" s="132" t="s">
        <v>142</v>
      </c>
      <c r="E215" s="133" t="s">
        <v>569</v>
      </c>
      <c r="F215" s="134" t="s">
        <v>570</v>
      </c>
      <c r="G215" s="135" t="s">
        <v>212</v>
      </c>
      <c r="H215" s="136">
        <v>1</v>
      </c>
      <c r="I215" s="137"/>
      <c r="J215" s="136">
        <f t="shared" si="70"/>
        <v>0</v>
      </c>
      <c r="K215" s="134" t="s">
        <v>145</v>
      </c>
      <c r="L215" s="26"/>
      <c r="M215" s="138" t="s">
        <v>1</v>
      </c>
      <c r="N215" s="139" t="s">
        <v>38</v>
      </c>
      <c r="O215" s="45"/>
      <c r="P215" s="140">
        <f t="shared" si="71"/>
        <v>0</v>
      </c>
      <c r="Q215" s="140">
        <v>1.1999999999999999E-3</v>
      </c>
      <c r="R215" s="140">
        <f t="shared" si="72"/>
        <v>1.1999999999999999E-3</v>
      </c>
      <c r="S215" s="140">
        <v>0</v>
      </c>
      <c r="T215" s="141">
        <f t="shared" si="73"/>
        <v>0</v>
      </c>
      <c r="AR215" s="12" t="s">
        <v>189</v>
      </c>
      <c r="AT215" s="12" t="s">
        <v>142</v>
      </c>
      <c r="AU215" s="12" t="s">
        <v>77</v>
      </c>
      <c r="AY215" s="12" t="s">
        <v>139</v>
      </c>
      <c r="BE215" s="142">
        <f t="shared" si="74"/>
        <v>0</v>
      </c>
      <c r="BF215" s="142">
        <f t="shared" si="75"/>
        <v>0</v>
      </c>
      <c r="BG215" s="142">
        <f t="shared" si="76"/>
        <v>0</v>
      </c>
      <c r="BH215" s="142">
        <f t="shared" si="77"/>
        <v>0</v>
      </c>
      <c r="BI215" s="142">
        <f t="shared" si="78"/>
        <v>0</v>
      </c>
      <c r="BJ215" s="12" t="s">
        <v>77</v>
      </c>
      <c r="BK215" s="143">
        <f t="shared" si="79"/>
        <v>0</v>
      </c>
      <c r="BL215" s="12" t="s">
        <v>189</v>
      </c>
      <c r="BM215" s="12" t="s">
        <v>571</v>
      </c>
    </row>
    <row r="216" spans="2:65" s="1" customFormat="1" ht="16.5" customHeight="1">
      <c r="B216" s="131"/>
      <c r="C216" s="144" t="s">
        <v>572</v>
      </c>
      <c r="D216" s="144" t="s">
        <v>192</v>
      </c>
      <c r="E216" s="145" t="s">
        <v>573</v>
      </c>
      <c r="F216" s="146" t="s">
        <v>574</v>
      </c>
      <c r="G216" s="147" t="s">
        <v>212</v>
      </c>
      <c r="H216" s="148">
        <v>1</v>
      </c>
      <c r="I216" s="149"/>
      <c r="J216" s="148">
        <f t="shared" si="70"/>
        <v>0</v>
      </c>
      <c r="K216" s="146" t="s">
        <v>145</v>
      </c>
      <c r="L216" s="150"/>
      <c r="M216" s="151" t="s">
        <v>1</v>
      </c>
      <c r="N216" s="152" t="s">
        <v>38</v>
      </c>
      <c r="O216" s="45"/>
      <c r="P216" s="140">
        <f t="shared" si="71"/>
        <v>0</v>
      </c>
      <c r="Q216" s="140">
        <v>0.03</v>
      </c>
      <c r="R216" s="140">
        <f t="shared" si="72"/>
        <v>0.03</v>
      </c>
      <c r="S216" s="140">
        <v>0</v>
      </c>
      <c r="T216" s="141">
        <f t="shared" si="73"/>
        <v>0</v>
      </c>
      <c r="AR216" s="12" t="s">
        <v>196</v>
      </c>
      <c r="AT216" s="12" t="s">
        <v>192</v>
      </c>
      <c r="AU216" s="12" t="s">
        <v>77</v>
      </c>
      <c r="AY216" s="12" t="s">
        <v>139</v>
      </c>
      <c r="BE216" s="142">
        <f t="shared" si="74"/>
        <v>0</v>
      </c>
      <c r="BF216" s="142">
        <f t="shared" si="75"/>
        <v>0</v>
      </c>
      <c r="BG216" s="142">
        <f t="shared" si="76"/>
        <v>0</v>
      </c>
      <c r="BH216" s="142">
        <f t="shared" si="77"/>
        <v>0</v>
      </c>
      <c r="BI216" s="142">
        <f t="shared" si="78"/>
        <v>0</v>
      </c>
      <c r="BJ216" s="12" t="s">
        <v>77</v>
      </c>
      <c r="BK216" s="143">
        <f t="shared" si="79"/>
        <v>0</v>
      </c>
      <c r="BL216" s="12" t="s">
        <v>189</v>
      </c>
      <c r="BM216" s="12" t="s">
        <v>575</v>
      </c>
    </row>
    <row r="217" spans="2:65" s="1" customFormat="1" ht="16.5" customHeight="1">
      <c r="B217" s="131"/>
      <c r="C217" s="132" t="s">
        <v>576</v>
      </c>
      <c r="D217" s="132" t="s">
        <v>142</v>
      </c>
      <c r="E217" s="133" t="s">
        <v>577</v>
      </c>
      <c r="F217" s="134" t="s">
        <v>578</v>
      </c>
      <c r="G217" s="135" t="s">
        <v>212</v>
      </c>
      <c r="H217" s="136">
        <v>4</v>
      </c>
      <c r="I217" s="137"/>
      <c r="J217" s="136">
        <f t="shared" si="70"/>
        <v>0</v>
      </c>
      <c r="K217" s="134" t="s">
        <v>145</v>
      </c>
      <c r="L217" s="26"/>
      <c r="M217" s="138" t="s">
        <v>1</v>
      </c>
      <c r="N217" s="139" t="s">
        <v>38</v>
      </c>
      <c r="O217" s="45"/>
      <c r="P217" s="140">
        <f t="shared" si="71"/>
        <v>0</v>
      </c>
      <c r="Q217" s="140">
        <v>0</v>
      </c>
      <c r="R217" s="140">
        <f t="shared" si="72"/>
        <v>0</v>
      </c>
      <c r="S217" s="140">
        <v>0</v>
      </c>
      <c r="T217" s="141">
        <f t="shared" si="73"/>
        <v>0</v>
      </c>
      <c r="AR217" s="12" t="s">
        <v>189</v>
      </c>
      <c r="AT217" s="12" t="s">
        <v>142</v>
      </c>
      <c r="AU217" s="12" t="s">
        <v>77</v>
      </c>
      <c r="AY217" s="12" t="s">
        <v>139</v>
      </c>
      <c r="BE217" s="142">
        <f t="shared" si="74"/>
        <v>0</v>
      </c>
      <c r="BF217" s="142">
        <f t="shared" si="75"/>
        <v>0</v>
      </c>
      <c r="BG217" s="142">
        <f t="shared" si="76"/>
        <v>0</v>
      </c>
      <c r="BH217" s="142">
        <f t="shared" si="77"/>
        <v>0</v>
      </c>
      <c r="BI217" s="142">
        <f t="shared" si="78"/>
        <v>0</v>
      </c>
      <c r="BJ217" s="12" t="s">
        <v>77</v>
      </c>
      <c r="BK217" s="143">
        <f t="shared" si="79"/>
        <v>0</v>
      </c>
      <c r="BL217" s="12" t="s">
        <v>189</v>
      </c>
      <c r="BM217" s="12" t="s">
        <v>579</v>
      </c>
    </row>
    <row r="218" spans="2:65" s="1" customFormat="1" ht="16.5" customHeight="1">
      <c r="B218" s="131"/>
      <c r="C218" s="144" t="s">
        <v>580</v>
      </c>
      <c r="D218" s="144" t="s">
        <v>192</v>
      </c>
      <c r="E218" s="145" t="s">
        <v>581</v>
      </c>
      <c r="F218" s="146" t="s">
        <v>582</v>
      </c>
      <c r="G218" s="147" t="s">
        <v>212</v>
      </c>
      <c r="H218" s="148">
        <v>4</v>
      </c>
      <c r="I218" s="149"/>
      <c r="J218" s="148">
        <f t="shared" si="70"/>
        <v>0</v>
      </c>
      <c r="K218" s="146" t="s">
        <v>145</v>
      </c>
      <c r="L218" s="150"/>
      <c r="M218" s="151" t="s">
        <v>1</v>
      </c>
      <c r="N218" s="152" t="s">
        <v>38</v>
      </c>
      <c r="O218" s="45"/>
      <c r="P218" s="140">
        <f t="shared" si="71"/>
        <v>0</v>
      </c>
      <c r="Q218" s="140">
        <v>1E-3</v>
      </c>
      <c r="R218" s="140">
        <f t="shared" si="72"/>
        <v>4.0000000000000001E-3</v>
      </c>
      <c r="S218" s="140">
        <v>0</v>
      </c>
      <c r="T218" s="141">
        <f t="shared" si="73"/>
        <v>0</v>
      </c>
      <c r="AR218" s="12" t="s">
        <v>196</v>
      </c>
      <c r="AT218" s="12" t="s">
        <v>192</v>
      </c>
      <c r="AU218" s="12" t="s">
        <v>77</v>
      </c>
      <c r="AY218" s="12" t="s">
        <v>139</v>
      </c>
      <c r="BE218" s="142">
        <f t="shared" si="74"/>
        <v>0</v>
      </c>
      <c r="BF218" s="142">
        <f t="shared" si="75"/>
        <v>0</v>
      </c>
      <c r="BG218" s="142">
        <f t="shared" si="76"/>
        <v>0</v>
      </c>
      <c r="BH218" s="142">
        <f t="shared" si="77"/>
        <v>0</v>
      </c>
      <c r="BI218" s="142">
        <f t="shared" si="78"/>
        <v>0</v>
      </c>
      <c r="BJ218" s="12" t="s">
        <v>77</v>
      </c>
      <c r="BK218" s="143">
        <f t="shared" si="79"/>
        <v>0</v>
      </c>
      <c r="BL218" s="12" t="s">
        <v>189</v>
      </c>
      <c r="BM218" s="12" t="s">
        <v>583</v>
      </c>
    </row>
    <row r="219" spans="2:65" s="1" customFormat="1" ht="16.5" customHeight="1">
      <c r="B219" s="131"/>
      <c r="C219" s="144" t="s">
        <v>584</v>
      </c>
      <c r="D219" s="144" t="s">
        <v>192</v>
      </c>
      <c r="E219" s="145" t="s">
        <v>585</v>
      </c>
      <c r="F219" s="146" t="s">
        <v>586</v>
      </c>
      <c r="G219" s="147" t="s">
        <v>212</v>
      </c>
      <c r="H219" s="148">
        <v>4</v>
      </c>
      <c r="I219" s="149"/>
      <c r="J219" s="148">
        <f t="shared" si="70"/>
        <v>0</v>
      </c>
      <c r="K219" s="146" t="s">
        <v>145</v>
      </c>
      <c r="L219" s="150"/>
      <c r="M219" s="151" t="s">
        <v>1</v>
      </c>
      <c r="N219" s="152" t="s">
        <v>38</v>
      </c>
      <c r="O219" s="45"/>
      <c r="P219" s="140">
        <f t="shared" si="71"/>
        <v>0</v>
      </c>
      <c r="Q219" s="140">
        <v>2.5000000000000001E-2</v>
      </c>
      <c r="R219" s="140">
        <f t="shared" si="72"/>
        <v>0.1</v>
      </c>
      <c r="S219" s="140">
        <v>0</v>
      </c>
      <c r="T219" s="141">
        <f t="shared" si="73"/>
        <v>0</v>
      </c>
      <c r="AR219" s="12" t="s">
        <v>196</v>
      </c>
      <c r="AT219" s="12" t="s">
        <v>192</v>
      </c>
      <c r="AU219" s="12" t="s">
        <v>77</v>
      </c>
      <c r="AY219" s="12" t="s">
        <v>139</v>
      </c>
      <c r="BE219" s="142">
        <f t="shared" si="74"/>
        <v>0</v>
      </c>
      <c r="BF219" s="142">
        <f t="shared" si="75"/>
        <v>0</v>
      </c>
      <c r="BG219" s="142">
        <f t="shared" si="76"/>
        <v>0</v>
      </c>
      <c r="BH219" s="142">
        <f t="shared" si="77"/>
        <v>0</v>
      </c>
      <c r="BI219" s="142">
        <f t="shared" si="78"/>
        <v>0</v>
      </c>
      <c r="BJ219" s="12" t="s">
        <v>77</v>
      </c>
      <c r="BK219" s="143">
        <f t="shared" si="79"/>
        <v>0</v>
      </c>
      <c r="BL219" s="12" t="s">
        <v>189</v>
      </c>
      <c r="BM219" s="12" t="s">
        <v>587</v>
      </c>
    </row>
    <row r="220" spans="2:65" s="1" customFormat="1" ht="16.5" customHeight="1">
      <c r="B220" s="131"/>
      <c r="C220" s="132" t="s">
        <v>588</v>
      </c>
      <c r="D220" s="132" t="s">
        <v>142</v>
      </c>
      <c r="E220" s="133" t="s">
        <v>589</v>
      </c>
      <c r="F220" s="134" t="s">
        <v>590</v>
      </c>
      <c r="G220" s="135" t="s">
        <v>212</v>
      </c>
      <c r="H220" s="136">
        <v>2</v>
      </c>
      <c r="I220" s="137"/>
      <c r="J220" s="136">
        <f t="shared" si="70"/>
        <v>0</v>
      </c>
      <c r="K220" s="134" t="s">
        <v>145</v>
      </c>
      <c r="L220" s="26"/>
      <c r="M220" s="138" t="s">
        <v>1</v>
      </c>
      <c r="N220" s="139" t="s">
        <v>38</v>
      </c>
      <c r="O220" s="45"/>
      <c r="P220" s="140">
        <f t="shared" si="71"/>
        <v>0</v>
      </c>
      <c r="Q220" s="140">
        <v>2.5000000000000001E-4</v>
      </c>
      <c r="R220" s="140">
        <f t="shared" si="72"/>
        <v>5.0000000000000001E-4</v>
      </c>
      <c r="S220" s="140">
        <v>0</v>
      </c>
      <c r="T220" s="141">
        <f t="shared" si="73"/>
        <v>0</v>
      </c>
      <c r="AR220" s="12" t="s">
        <v>189</v>
      </c>
      <c r="AT220" s="12" t="s">
        <v>142</v>
      </c>
      <c r="AU220" s="12" t="s">
        <v>77</v>
      </c>
      <c r="AY220" s="12" t="s">
        <v>139</v>
      </c>
      <c r="BE220" s="142">
        <f t="shared" si="74"/>
        <v>0</v>
      </c>
      <c r="BF220" s="142">
        <f t="shared" si="75"/>
        <v>0</v>
      </c>
      <c r="BG220" s="142">
        <f t="shared" si="76"/>
        <v>0</v>
      </c>
      <c r="BH220" s="142">
        <f t="shared" si="77"/>
        <v>0</v>
      </c>
      <c r="BI220" s="142">
        <f t="shared" si="78"/>
        <v>0</v>
      </c>
      <c r="BJ220" s="12" t="s">
        <v>77</v>
      </c>
      <c r="BK220" s="143">
        <f t="shared" si="79"/>
        <v>0</v>
      </c>
      <c r="BL220" s="12" t="s">
        <v>189</v>
      </c>
      <c r="BM220" s="12" t="s">
        <v>591</v>
      </c>
    </row>
    <row r="221" spans="2:65" s="1" customFormat="1" ht="16.5" customHeight="1">
      <c r="B221" s="131"/>
      <c r="C221" s="132" t="s">
        <v>592</v>
      </c>
      <c r="D221" s="132" t="s">
        <v>142</v>
      </c>
      <c r="E221" s="133" t="s">
        <v>593</v>
      </c>
      <c r="F221" s="134" t="s">
        <v>594</v>
      </c>
      <c r="G221" s="135" t="s">
        <v>212</v>
      </c>
      <c r="H221" s="136">
        <v>2</v>
      </c>
      <c r="I221" s="137"/>
      <c r="J221" s="136">
        <f t="shared" si="70"/>
        <v>0</v>
      </c>
      <c r="K221" s="134" t="s">
        <v>145</v>
      </c>
      <c r="L221" s="26"/>
      <c r="M221" s="138" t="s">
        <v>1</v>
      </c>
      <c r="N221" s="139" t="s">
        <v>38</v>
      </c>
      <c r="O221" s="45"/>
      <c r="P221" s="140">
        <f t="shared" si="71"/>
        <v>0</v>
      </c>
      <c r="Q221" s="140">
        <v>2.5999999999999998E-4</v>
      </c>
      <c r="R221" s="140">
        <f t="shared" si="72"/>
        <v>5.1999999999999995E-4</v>
      </c>
      <c r="S221" s="140">
        <v>0</v>
      </c>
      <c r="T221" s="141">
        <f t="shared" si="73"/>
        <v>0</v>
      </c>
      <c r="AR221" s="12" t="s">
        <v>189</v>
      </c>
      <c r="AT221" s="12" t="s">
        <v>142</v>
      </c>
      <c r="AU221" s="12" t="s">
        <v>77</v>
      </c>
      <c r="AY221" s="12" t="s">
        <v>139</v>
      </c>
      <c r="BE221" s="142">
        <f t="shared" si="74"/>
        <v>0</v>
      </c>
      <c r="BF221" s="142">
        <f t="shared" si="75"/>
        <v>0</v>
      </c>
      <c r="BG221" s="142">
        <f t="shared" si="76"/>
        <v>0</v>
      </c>
      <c r="BH221" s="142">
        <f t="shared" si="77"/>
        <v>0</v>
      </c>
      <c r="BI221" s="142">
        <f t="shared" si="78"/>
        <v>0</v>
      </c>
      <c r="BJ221" s="12" t="s">
        <v>77</v>
      </c>
      <c r="BK221" s="143">
        <f t="shared" si="79"/>
        <v>0</v>
      </c>
      <c r="BL221" s="12" t="s">
        <v>189</v>
      </c>
      <c r="BM221" s="12" t="s">
        <v>595</v>
      </c>
    </row>
    <row r="222" spans="2:65" s="1" customFormat="1" ht="16.5" customHeight="1">
      <c r="B222" s="131"/>
      <c r="C222" s="144" t="s">
        <v>596</v>
      </c>
      <c r="D222" s="144" t="s">
        <v>192</v>
      </c>
      <c r="E222" s="145" t="s">
        <v>597</v>
      </c>
      <c r="F222" s="146" t="s">
        <v>598</v>
      </c>
      <c r="G222" s="147" t="s">
        <v>338</v>
      </c>
      <c r="H222" s="148">
        <v>4.0999999999999996</v>
      </c>
      <c r="I222" s="149"/>
      <c r="J222" s="148">
        <f t="shared" si="70"/>
        <v>0</v>
      </c>
      <c r="K222" s="146" t="s">
        <v>145</v>
      </c>
      <c r="L222" s="150"/>
      <c r="M222" s="151" t="s">
        <v>1</v>
      </c>
      <c r="N222" s="152" t="s">
        <v>38</v>
      </c>
      <c r="O222" s="45"/>
      <c r="P222" s="140">
        <f t="shared" si="71"/>
        <v>0</v>
      </c>
      <c r="Q222" s="140">
        <v>1.14E-3</v>
      </c>
      <c r="R222" s="140">
        <f t="shared" si="72"/>
        <v>4.6739999999999993E-3</v>
      </c>
      <c r="S222" s="140">
        <v>0</v>
      </c>
      <c r="T222" s="141">
        <f t="shared" si="73"/>
        <v>0</v>
      </c>
      <c r="AR222" s="12" t="s">
        <v>196</v>
      </c>
      <c r="AT222" s="12" t="s">
        <v>192</v>
      </c>
      <c r="AU222" s="12" t="s">
        <v>77</v>
      </c>
      <c r="AY222" s="12" t="s">
        <v>139</v>
      </c>
      <c r="BE222" s="142">
        <f t="shared" si="74"/>
        <v>0</v>
      </c>
      <c r="BF222" s="142">
        <f t="shared" si="75"/>
        <v>0</v>
      </c>
      <c r="BG222" s="142">
        <f t="shared" si="76"/>
        <v>0</v>
      </c>
      <c r="BH222" s="142">
        <f t="shared" si="77"/>
        <v>0</v>
      </c>
      <c r="BI222" s="142">
        <f t="shared" si="78"/>
        <v>0</v>
      </c>
      <c r="BJ222" s="12" t="s">
        <v>77</v>
      </c>
      <c r="BK222" s="143">
        <f t="shared" si="79"/>
        <v>0</v>
      </c>
      <c r="BL222" s="12" t="s">
        <v>189</v>
      </c>
      <c r="BM222" s="12" t="s">
        <v>599</v>
      </c>
    </row>
    <row r="223" spans="2:65" s="1" customFormat="1" ht="16.5" customHeight="1">
      <c r="B223" s="131"/>
      <c r="C223" s="132" t="s">
        <v>600</v>
      </c>
      <c r="D223" s="132" t="s">
        <v>142</v>
      </c>
      <c r="E223" s="133" t="s">
        <v>601</v>
      </c>
      <c r="F223" s="134" t="s">
        <v>602</v>
      </c>
      <c r="G223" s="135" t="s">
        <v>212</v>
      </c>
      <c r="H223" s="136">
        <v>4</v>
      </c>
      <c r="I223" s="137"/>
      <c r="J223" s="136">
        <f t="shared" si="70"/>
        <v>0</v>
      </c>
      <c r="K223" s="134" t="s">
        <v>145</v>
      </c>
      <c r="L223" s="26"/>
      <c r="M223" s="138" t="s">
        <v>1</v>
      </c>
      <c r="N223" s="139" t="s">
        <v>38</v>
      </c>
      <c r="O223" s="45"/>
      <c r="P223" s="140">
        <f t="shared" si="71"/>
        <v>0</v>
      </c>
      <c r="Q223" s="140">
        <v>0</v>
      </c>
      <c r="R223" s="140">
        <f t="shared" si="72"/>
        <v>0</v>
      </c>
      <c r="S223" s="140">
        <v>3.0000000000000001E-3</v>
      </c>
      <c r="T223" s="141">
        <f t="shared" si="73"/>
        <v>1.2E-2</v>
      </c>
      <c r="AR223" s="12" t="s">
        <v>189</v>
      </c>
      <c r="AT223" s="12" t="s">
        <v>142</v>
      </c>
      <c r="AU223" s="12" t="s">
        <v>77</v>
      </c>
      <c r="AY223" s="12" t="s">
        <v>139</v>
      </c>
      <c r="BE223" s="142">
        <f t="shared" si="74"/>
        <v>0</v>
      </c>
      <c r="BF223" s="142">
        <f t="shared" si="75"/>
        <v>0</v>
      </c>
      <c r="BG223" s="142">
        <f t="shared" si="76"/>
        <v>0</v>
      </c>
      <c r="BH223" s="142">
        <f t="shared" si="77"/>
        <v>0</v>
      </c>
      <c r="BI223" s="142">
        <f t="shared" si="78"/>
        <v>0</v>
      </c>
      <c r="BJ223" s="12" t="s">
        <v>77</v>
      </c>
      <c r="BK223" s="143">
        <f t="shared" si="79"/>
        <v>0</v>
      </c>
      <c r="BL223" s="12" t="s">
        <v>189</v>
      </c>
      <c r="BM223" s="12" t="s">
        <v>603</v>
      </c>
    </row>
    <row r="224" spans="2:65" s="1" customFormat="1" ht="16.5" customHeight="1">
      <c r="B224" s="131"/>
      <c r="C224" s="132" t="s">
        <v>604</v>
      </c>
      <c r="D224" s="132" t="s">
        <v>142</v>
      </c>
      <c r="E224" s="133" t="s">
        <v>605</v>
      </c>
      <c r="F224" s="134" t="s">
        <v>606</v>
      </c>
      <c r="G224" s="135" t="s">
        <v>212</v>
      </c>
      <c r="H224" s="136">
        <v>4</v>
      </c>
      <c r="I224" s="137"/>
      <c r="J224" s="136">
        <f t="shared" si="70"/>
        <v>0</v>
      </c>
      <c r="K224" s="134" t="s">
        <v>145</v>
      </c>
      <c r="L224" s="26"/>
      <c r="M224" s="138" t="s">
        <v>1</v>
      </c>
      <c r="N224" s="139" t="s">
        <v>38</v>
      </c>
      <c r="O224" s="45"/>
      <c r="P224" s="140">
        <f t="shared" si="71"/>
        <v>0</v>
      </c>
      <c r="Q224" s="140">
        <v>4.4999999999999999E-4</v>
      </c>
      <c r="R224" s="140">
        <f t="shared" si="72"/>
        <v>1.8E-3</v>
      </c>
      <c r="S224" s="140">
        <v>0</v>
      </c>
      <c r="T224" s="141">
        <f t="shared" si="73"/>
        <v>0</v>
      </c>
      <c r="AR224" s="12" t="s">
        <v>189</v>
      </c>
      <c r="AT224" s="12" t="s">
        <v>142</v>
      </c>
      <c r="AU224" s="12" t="s">
        <v>77</v>
      </c>
      <c r="AY224" s="12" t="s">
        <v>139</v>
      </c>
      <c r="BE224" s="142">
        <f t="shared" si="74"/>
        <v>0</v>
      </c>
      <c r="BF224" s="142">
        <f t="shared" si="75"/>
        <v>0</v>
      </c>
      <c r="BG224" s="142">
        <f t="shared" si="76"/>
        <v>0</v>
      </c>
      <c r="BH224" s="142">
        <f t="shared" si="77"/>
        <v>0</v>
      </c>
      <c r="BI224" s="142">
        <f t="shared" si="78"/>
        <v>0</v>
      </c>
      <c r="BJ224" s="12" t="s">
        <v>77</v>
      </c>
      <c r="BK224" s="143">
        <f t="shared" si="79"/>
        <v>0</v>
      </c>
      <c r="BL224" s="12" t="s">
        <v>189</v>
      </c>
      <c r="BM224" s="12" t="s">
        <v>607</v>
      </c>
    </row>
    <row r="225" spans="2:65" s="1" customFormat="1" ht="22.5" customHeight="1">
      <c r="B225" s="131"/>
      <c r="C225" s="144" t="s">
        <v>608</v>
      </c>
      <c r="D225" s="144" t="s">
        <v>192</v>
      </c>
      <c r="E225" s="145" t="s">
        <v>609</v>
      </c>
      <c r="F225" s="146" t="s">
        <v>610</v>
      </c>
      <c r="G225" s="147" t="s">
        <v>212</v>
      </c>
      <c r="H225" s="148">
        <v>4</v>
      </c>
      <c r="I225" s="149"/>
      <c r="J225" s="148">
        <f t="shared" si="70"/>
        <v>0</v>
      </c>
      <c r="K225" s="146" t="s">
        <v>145</v>
      </c>
      <c r="L225" s="150"/>
      <c r="M225" s="151" t="s">
        <v>1</v>
      </c>
      <c r="N225" s="152" t="s">
        <v>38</v>
      </c>
      <c r="O225" s="45"/>
      <c r="P225" s="140">
        <f t="shared" si="71"/>
        <v>0</v>
      </c>
      <c r="Q225" s="140">
        <v>1.4999999999999999E-2</v>
      </c>
      <c r="R225" s="140">
        <f t="shared" si="72"/>
        <v>0.06</v>
      </c>
      <c r="S225" s="140">
        <v>0</v>
      </c>
      <c r="T225" s="141">
        <f t="shared" si="73"/>
        <v>0</v>
      </c>
      <c r="AR225" s="12" t="s">
        <v>196</v>
      </c>
      <c r="AT225" s="12" t="s">
        <v>192</v>
      </c>
      <c r="AU225" s="12" t="s">
        <v>77</v>
      </c>
      <c r="AY225" s="12" t="s">
        <v>139</v>
      </c>
      <c r="BE225" s="142">
        <f t="shared" si="74"/>
        <v>0</v>
      </c>
      <c r="BF225" s="142">
        <f t="shared" si="75"/>
        <v>0</v>
      </c>
      <c r="BG225" s="142">
        <f t="shared" si="76"/>
        <v>0</v>
      </c>
      <c r="BH225" s="142">
        <f t="shared" si="77"/>
        <v>0</v>
      </c>
      <c r="BI225" s="142">
        <f t="shared" si="78"/>
        <v>0</v>
      </c>
      <c r="BJ225" s="12" t="s">
        <v>77</v>
      </c>
      <c r="BK225" s="143">
        <f t="shared" si="79"/>
        <v>0</v>
      </c>
      <c r="BL225" s="12" t="s">
        <v>189</v>
      </c>
      <c r="BM225" s="12" t="s">
        <v>611</v>
      </c>
    </row>
    <row r="226" spans="2:65" s="10" customFormat="1" ht="22.8" customHeight="1">
      <c r="B226" s="118"/>
      <c r="D226" s="119" t="s">
        <v>65</v>
      </c>
      <c r="E226" s="129" t="s">
        <v>612</v>
      </c>
      <c r="F226" s="129" t="s">
        <v>613</v>
      </c>
      <c r="I226" s="121"/>
      <c r="J226" s="130">
        <f>BK226</f>
        <v>0</v>
      </c>
      <c r="L226" s="118"/>
      <c r="M226" s="123"/>
      <c r="N226" s="124"/>
      <c r="O226" s="124"/>
      <c r="P226" s="125">
        <f>SUM(P227:P230)</f>
        <v>0</v>
      </c>
      <c r="Q226" s="124"/>
      <c r="R226" s="125">
        <f>SUM(R227:R230)</f>
        <v>1.0748380000000002</v>
      </c>
      <c r="S226" s="124"/>
      <c r="T226" s="126">
        <f>SUM(T227:T230)</f>
        <v>0</v>
      </c>
      <c r="AR226" s="119" t="s">
        <v>77</v>
      </c>
      <c r="AT226" s="127" t="s">
        <v>65</v>
      </c>
      <c r="AU226" s="127" t="s">
        <v>71</v>
      </c>
      <c r="AY226" s="119" t="s">
        <v>139</v>
      </c>
      <c r="BK226" s="128">
        <f>SUM(BK227:BK230)</f>
        <v>0</v>
      </c>
    </row>
    <row r="227" spans="2:65" s="1" customFormat="1" ht="16.5" customHeight="1">
      <c r="B227" s="131"/>
      <c r="C227" s="132" t="s">
        <v>614</v>
      </c>
      <c r="D227" s="132" t="s">
        <v>142</v>
      </c>
      <c r="E227" s="133" t="s">
        <v>615</v>
      </c>
      <c r="F227" s="134" t="s">
        <v>616</v>
      </c>
      <c r="G227" s="135" t="s">
        <v>75</v>
      </c>
      <c r="H227" s="136">
        <v>32.92</v>
      </c>
      <c r="I227" s="137"/>
      <c r="J227" s="136">
        <f>ROUND(I227*H227,3)</f>
        <v>0</v>
      </c>
      <c r="K227" s="134" t="s">
        <v>617</v>
      </c>
      <c r="L227" s="26"/>
      <c r="M227" s="138" t="s">
        <v>1</v>
      </c>
      <c r="N227" s="139" t="s">
        <v>38</v>
      </c>
      <c r="O227" s="45"/>
      <c r="P227" s="140">
        <f>O227*H227</f>
        <v>0</v>
      </c>
      <c r="Q227" s="140">
        <v>3.8500000000000001E-3</v>
      </c>
      <c r="R227" s="140">
        <f>Q227*H227</f>
        <v>0.12674200000000002</v>
      </c>
      <c r="S227" s="140">
        <v>0</v>
      </c>
      <c r="T227" s="141">
        <f>S227*H227</f>
        <v>0</v>
      </c>
      <c r="AR227" s="12" t="s">
        <v>189</v>
      </c>
      <c r="AT227" s="12" t="s">
        <v>142</v>
      </c>
      <c r="AU227" s="12" t="s">
        <v>77</v>
      </c>
      <c r="AY227" s="12" t="s">
        <v>139</v>
      </c>
      <c r="BE227" s="142">
        <f>IF(N227="základná",J227,0)</f>
        <v>0</v>
      </c>
      <c r="BF227" s="142">
        <f>IF(N227="znížená",J227,0)</f>
        <v>0</v>
      </c>
      <c r="BG227" s="142">
        <f>IF(N227="zákl. prenesená",J227,0)</f>
        <v>0</v>
      </c>
      <c r="BH227" s="142">
        <f>IF(N227="zníž. prenesená",J227,0)</f>
        <v>0</v>
      </c>
      <c r="BI227" s="142">
        <f>IF(N227="nulová",J227,0)</f>
        <v>0</v>
      </c>
      <c r="BJ227" s="12" t="s">
        <v>77</v>
      </c>
      <c r="BK227" s="143">
        <f>ROUND(I227*H227,3)</f>
        <v>0</v>
      </c>
      <c r="BL227" s="12" t="s">
        <v>189</v>
      </c>
      <c r="BM227" s="12" t="s">
        <v>618</v>
      </c>
    </row>
    <row r="228" spans="2:65" s="1" customFormat="1" ht="16.5" customHeight="1">
      <c r="B228" s="131"/>
      <c r="C228" s="144" t="s">
        <v>619</v>
      </c>
      <c r="D228" s="144" t="s">
        <v>192</v>
      </c>
      <c r="E228" s="145" t="s">
        <v>620</v>
      </c>
      <c r="F228" s="146" t="s">
        <v>621</v>
      </c>
      <c r="G228" s="147" t="s">
        <v>75</v>
      </c>
      <c r="H228" s="148">
        <v>34.566000000000003</v>
      </c>
      <c r="I228" s="149"/>
      <c r="J228" s="148">
        <f>ROUND(I228*H228,3)</f>
        <v>0</v>
      </c>
      <c r="K228" s="146" t="s">
        <v>1</v>
      </c>
      <c r="L228" s="150"/>
      <c r="M228" s="151" t="s">
        <v>1</v>
      </c>
      <c r="N228" s="152" t="s">
        <v>38</v>
      </c>
      <c r="O228" s="45"/>
      <c r="P228" s="140">
        <f>O228*H228</f>
        <v>0</v>
      </c>
      <c r="Q228" s="140">
        <v>2.4E-2</v>
      </c>
      <c r="R228" s="140">
        <f>Q228*H228</f>
        <v>0.8295840000000001</v>
      </c>
      <c r="S228" s="140">
        <v>0</v>
      </c>
      <c r="T228" s="141">
        <f>S228*H228</f>
        <v>0</v>
      </c>
      <c r="AR228" s="12" t="s">
        <v>196</v>
      </c>
      <c r="AT228" s="12" t="s">
        <v>192</v>
      </c>
      <c r="AU228" s="12" t="s">
        <v>77</v>
      </c>
      <c r="AY228" s="12" t="s">
        <v>139</v>
      </c>
      <c r="BE228" s="142">
        <f>IF(N228="základná",J228,0)</f>
        <v>0</v>
      </c>
      <c r="BF228" s="142">
        <f>IF(N228="znížená",J228,0)</f>
        <v>0</v>
      </c>
      <c r="BG228" s="142">
        <f>IF(N228="zákl. prenesená",J228,0)</f>
        <v>0</v>
      </c>
      <c r="BH228" s="142">
        <f>IF(N228="zníž. prenesená",J228,0)</f>
        <v>0</v>
      </c>
      <c r="BI228" s="142">
        <f>IF(N228="nulová",J228,0)</f>
        <v>0</v>
      </c>
      <c r="BJ228" s="12" t="s">
        <v>77</v>
      </c>
      <c r="BK228" s="143">
        <f>ROUND(I228*H228,3)</f>
        <v>0</v>
      </c>
      <c r="BL228" s="12" t="s">
        <v>189</v>
      </c>
      <c r="BM228" s="12" t="s">
        <v>622</v>
      </c>
    </row>
    <row r="229" spans="2:65" s="1" customFormat="1" ht="16.5" customHeight="1">
      <c r="B229" s="131"/>
      <c r="C229" s="144" t="s">
        <v>623</v>
      </c>
      <c r="D229" s="144" t="s">
        <v>192</v>
      </c>
      <c r="E229" s="145" t="s">
        <v>624</v>
      </c>
      <c r="F229" s="146" t="s">
        <v>625</v>
      </c>
      <c r="G229" s="147" t="s">
        <v>195</v>
      </c>
      <c r="H229" s="148">
        <v>16.46</v>
      </c>
      <c r="I229" s="149"/>
      <c r="J229" s="148">
        <f>ROUND(I229*H229,3)</f>
        <v>0</v>
      </c>
      <c r="K229" s="146" t="s">
        <v>617</v>
      </c>
      <c r="L229" s="150"/>
      <c r="M229" s="151" t="s">
        <v>1</v>
      </c>
      <c r="N229" s="152" t="s">
        <v>38</v>
      </c>
      <c r="O229" s="45"/>
      <c r="P229" s="140">
        <f>O229*H229</f>
        <v>0</v>
      </c>
      <c r="Q229" s="140">
        <v>1E-3</v>
      </c>
      <c r="R229" s="140">
        <f>Q229*H229</f>
        <v>1.6460000000000002E-2</v>
      </c>
      <c r="S229" s="140">
        <v>0</v>
      </c>
      <c r="T229" s="141">
        <f>S229*H229</f>
        <v>0</v>
      </c>
      <c r="AR229" s="12" t="s">
        <v>196</v>
      </c>
      <c r="AT229" s="12" t="s">
        <v>192</v>
      </c>
      <c r="AU229" s="12" t="s">
        <v>77</v>
      </c>
      <c r="AY229" s="12" t="s">
        <v>139</v>
      </c>
      <c r="BE229" s="142">
        <f>IF(N229="základná",J229,0)</f>
        <v>0</v>
      </c>
      <c r="BF229" s="142">
        <f>IF(N229="znížená",J229,0)</f>
        <v>0</v>
      </c>
      <c r="BG229" s="142">
        <f>IF(N229="zákl. prenesená",J229,0)</f>
        <v>0</v>
      </c>
      <c r="BH229" s="142">
        <f>IF(N229="zníž. prenesená",J229,0)</f>
        <v>0</v>
      </c>
      <c r="BI229" s="142">
        <f>IF(N229="nulová",J229,0)</f>
        <v>0</v>
      </c>
      <c r="BJ229" s="12" t="s">
        <v>77</v>
      </c>
      <c r="BK229" s="143">
        <f>ROUND(I229*H229,3)</f>
        <v>0</v>
      </c>
      <c r="BL229" s="12" t="s">
        <v>189</v>
      </c>
      <c r="BM229" s="12" t="s">
        <v>626</v>
      </c>
    </row>
    <row r="230" spans="2:65" s="1" customFormat="1" ht="16.5" customHeight="1">
      <c r="B230" s="131"/>
      <c r="C230" s="144" t="s">
        <v>627</v>
      </c>
      <c r="D230" s="144" t="s">
        <v>192</v>
      </c>
      <c r="E230" s="145" t="s">
        <v>628</v>
      </c>
      <c r="F230" s="146" t="s">
        <v>629</v>
      </c>
      <c r="G230" s="147" t="s">
        <v>195</v>
      </c>
      <c r="H230" s="148">
        <v>102.05200000000001</v>
      </c>
      <c r="I230" s="149"/>
      <c r="J230" s="148">
        <f>ROUND(I230*H230,3)</f>
        <v>0</v>
      </c>
      <c r="K230" s="146" t="s">
        <v>617</v>
      </c>
      <c r="L230" s="150"/>
      <c r="M230" s="151" t="s">
        <v>1</v>
      </c>
      <c r="N230" s="152" t="s">
        <v>38</v>
      </c>
      <c r="O230" s="45"/>
      <c r="P230" s="140">
        <f>O230*H230</f>
        <v>0</v>
      </c>
      <c r="Q230" s="140">
        <v>1E-3</v>
      </c>
      <c r="R230" s="140">
        <f>Q230*H230</f>
        <v>0.102052</v>
      </c>
      <c r="S230" s="140">
        <v>0</v>
      </c>
      <c r="T230" s="141">
        <f>S230*H230</f>
        <v>0</v>
      </c>
      <c r="AR230" s="12" t="s">
        <v>196</v>
      </c>
      <c r="AT230" s="12" t="s">
        <v>192</v>
      </c>
      <c r="AU230" s="12" t="s">
        <v>77</v>
      </c>
      <c r="AY230" s="12" t="s">
        <v>139</v>
      </c>
      <c r="BE230" s="142">
        <f>IF(N230="základná",J230,0)</f>
        <v>0</v>
      </c>
      <c r="BF230" s="142">
        <f>IF(N230="znížená",J230,0)</f>
        <v>0</v>
      </c>
      <c r="BG230" s="142">
        <f>IF(N230="zákl. prenesená",J230,0)</f>
        <v>0</v>
      </c>
      <c r="BH230" s="142">
        <f>IF(N230="zníž. prenesená",J230,0)</f>
        <v>0</v>
      </c>
      <c r="BI230" s="142">
        <f>IF(N230="nulová",J230,0)</f>
        <v>0</v>
      </c>
      <c r="BJ230" s="12" t="s">
        <v>77</v>
      </c>
      <c r="BK230" s="143">
        <f>ROUND(I230*H230,3)</f>
        <v>0</v>
      </c>
      <c r="BL230" s="12" t="s">
        <v>189</v>
      </c>
      <c r="BM230" s="12" t="s">
        <v>630</v>
      </c>
    </row>
    <row r="231" spans="2:65" s="10" customFormat="1" ht="22.8" customHeight="1">
      <c r="B231" s="118"/>
      <c r="D231" s="119" t="s">
        <v>65</v>
      </c>
      <c r="E231" s="129" t="s">
        <v>631</v>
      </c>
      <c r="F231" s="129" t="s">
        <v>632</v>
      </c>
      <c r="I231" s="121"/>
      <c r="J231" s="130">
        <f>BK231</f>
        <v>0</v>
      </c>
      <c r="L231" s="118"/>
      <c r="M231" s="123"/>
      <c r="N231" s="124"/>
      <c r="O231" s="124"/>
      <c r="P231" s="125">
        <f>SUM(P232:P234)</f>
        <v>0</v>
      </c>
      <c r="Q231" s="124"/>
      <c r="R231" s="125">
        <f>SUM(R232:R234)</f>
        <v>0.17105190000000001</v>
      </c>
      <c r="S231" s="124"/>
      <c r="T231" s="126">
        <f>SUM(T232:T234)</f>
        <v>4.897E-2</v>
      </c>
      <c r="AR231" s="119" t="s">
        <v>77</v>
      </c>
      <c r="AT231" s="127" t="s">
        <v>65</v>
      </c>
      <c r="AU231" s="127" t="s">
        <v>71</v>
      </c>
      <c r="AY231" s="119" t="s">
        <v>139</v>
      </c>
      <c r="BK231" s="128">
        <f>SUM(BK232:BK234)</f>
        <v>0</v>
      </c>
    </row>
    <row r="232" spans="2:65" s="1" customFormat="1" ht="16.5" customHeight="1">
      <c r="B232" s="131"/>
      <c r="C232" s="132" t="s">
        <v>633</v>
      </c>
      <c r="D232" s="132" t="s">
        <v>142</v>
      </c>
      <c r="E232" s="133" t="s">
        <v>634</v>
      </c>
      <c r="F232" s="134" t="s">
        <v>635</v>
      </c>
      <c r="G232" s="135" t="s">
        <v>75</v>
      </c>
      <c r="H232" s="136">
        <v>48.97</v>
      </c>
      <c r="I232" s="137"/>
      <c r="J232" s="136">
        <f>ROUND(I232*H232,3)</f>
        <v>0</v>
      </c>
      <c r="K232" s="134" t="s">
        <v>145</v>
      </c>
      <c r="L232" s="26"/>
      <c r="M232" s="138" t="s">
        <v>1</v>
      </c>
      <c r="N232" s="139" t="s">
        <v>38</v>
      </c>
      <c r="O232" s="45"/>
      <c r="P232" s="140">
        <f>O232*H232</f>
        <v>0</v>
      </c>
      <c r="Q232" s="140">
        <v>0</v>
      </c>
      <c r="R232" s="140">
        <f>Q232*H232</f>
        <v>0</v>
      </c>
      <c r="S232" s="140">
        <v>1E-3</v>
      </c>
      <c r="T232" s="141">
        <f>S232*H232</f>
        <v>4.897E-2</v>
      </c>
      <c r="AR232" s="12" t="s">
        <v>189</v>
      </c>
      <c r="AT232" s="12" t="s">
        <v>142</v>
      </c>
      <c r="AU232" s="12" t="s">
        <v>77</v>
      </c>
      <c r="AY232" s="12" t="s">
        <v>139</v>
      </c>
      <c r="BE232" s="142">
        <f>IF(N232="základná",J232,0)</f>
        <v>0</v>
      </c>
      <c r="BF232" s="142">
        <f>IF(N232="znížená",J232,0)</f>
        <v>0</v>
      </c>
      <c r="BG232" s="142">
        <f>IF(N232="zákl. prenesená",J232,0)</f>
        <v>0</v>
      </c>
      <c r="BH232" s="142">
        <f>IF(N232="zníž. prenesená",J232,0)</f>
        <v>0</v>
      </c>
      <c r="BI232" s="142">
        <f>IF(N232="nulová",J232,0)</f>
        <v>0</v>
      </c>
      <c r="BJ232" s="12" t="s">
        <v>77</v>
      </c>
      <c r="BK232" s="143">
        <f>ROUND(I232*H232,3)</f>
        <v>0</v>
      </c>
      <c r="BL232" s="12" t="s">
        <v>189</v>
      </c>
      <c r="BM232" s="12" t="s">
        <v>636</v>
      </c>
    </row>
    <row r="233" spans="2:65" s="1" customFormat="1" ht="16.5" customHeight="1">
      <c r="B233" s="131"/>
      <c r="C233" s="132" t="s">
        <v>637</v>
      </c>
      <c r="D233" s="132" t="s">
        <v>142</v>
      </c>
      <c r="E233" s="133" t="s">
        <v>638</v>
      </c>
      <c r="F233" s="134" t="s">
        <v>639</v>
      </c>
      <c r="G233" s="135" t="s">
        <v>75</v>
      </c>
      <c r="H233" s="136">
        <v>48.97</v>
      </c>
      <c r="I233" s="137"/>
      <c r="J233" s="136">
        <f>ROUND(I233*H233,3)</f>
        <v>0</v>
      </c>
      <c r="K233" s="134" t="s">
        <v>145</v>
      </c>
      <c r="L233" s="26"/>
      <c r="M233" s="138" t="s">
        <v>1</v>
      </c>
      <c r="N233" s="139" t="s">
        <v>38</v>
      </c>
      <c r="O233" s="45"/>
      <c r="P233" s="140">
        <f>O233*H233</f>
        <v>0</v>
      </c>
      <c r="Q233" s="140">
        <v>2.9999999999999997E-4</v>
      </c>
      <c r="R233" s="140">
        <f>Q233*H233</f>
        <v>1.4690999999999999E-2</v>
      </c>
      <c r="S233" s="140">
        <v>0</v>
      </c>
      <c r="T233" s="141">
        <f>S233*H233</f>
        <v>0</v>
      </c>
      <c r="AR233" s="12" t="s">
        <v>189</v>
      </c>
      <c r="AT233" s="12" t="s">
        <v>142</v>
      </c>
      <c r="AU233" s="12" t="s">
        <v>77</v>
      </c>
      <c r="AY233" s="12" t="s">
        <v>139</v>
      </c>
      <c r="BE233" s="142">
        <f>IF(N233="základná",J233,0)</f>
        <v>0</v>
      </c>
      <c r="BF233" s="142">
        <f>IF(N233="znížená",J233,0)</f>
        <v>0</v>
      </c>
      <c r="BG233" s="142">
        <f>IF(N233="zákl. prenesená",J233,0)</f>
        <v>0</v>
      </c>
      <c r="BH233" s="142">
        <f>IF(N233="zníž. prenesená",J233,0)</f>
        <v>0</v>
      </c>
      <c r="BI233" s="142">
        <f>IF(N233="nulová",J233,0)</f>
        <v>0</v>
      </c>
      <c r="BJ233" s="12" t="s">
        <v>77</v>
      </c>
      <c r="BK233" s="143">
        <f>ROUND(I233*H233,3)</f>
        <v>0</v>
      </c>
      <c r="BL233" s="12" t="s">
        <v>189</v>
      </c>
      <c r="BM233" s="12" t="s">
        <v>640</v>
      </c>
    </row>
    <row r="234" spans="2:65" s="1" customFormat="1" ht="16.5" customHeight="1">
      <c r="B234" s="131"/>
      <c r="C234" s="144" t="s">
        <v>641</v>
      </c>
      <c r="D234" s="144" t="s">
        <v>192</v>
      </c>
      <c r="E234" s="145" t="s">
        <v>642</v>
      </c>
      <c r="F234" s="146" t="s">
        <v>643</v>
      </c>
      <c r="G234" s="147" t="s">
        <v>75</v>
      </c>
      <c r="H234" s="148">
        <v>50.439</v>
      </c>
      <c r="I234" s="149"/>
      <c r="J234" s="148">
        <f>ROUND(I234*H234,3)</f>
        <v>0</v>
      </c>
      <c r="K234" s="146" t="s">
        <v>145</v>
      </c>
      <c r="L234" s="150"/>
      <c r="M234" s="151" t="s">
        <v>1</v>
      </c>
      <c r="N234" s="152" t="s">
        <v>38</v>
      </c>
      <c r="O234" s="45"/>
      <c r="P234" s="140">
        <f>O234*H234</f>
        <v>0</v>
      </c>
      <c r="Q234" s="140">
        <v>3.0999999999999999E-3</v>
      </c>
      <c r="R234" s="140">
        <f>Q234*H234</f>
        <v>0.1563609</v>
      </c>
      <c r="S234" s="140">
        <v>0</v>
      </c>
      <c r="T234" s="141">
        <f>S234*H234</f>
        <v>0</v>
      </c>
      <c r="AR234" s="12" t="s">
        <v>196</v>
      </c>
      <c r="AT234" s="12" t="s">
        <v>192</v>
      </c>
      <c r="AU234" s="12" t="s">
        <v>77</v>
      </c>
      <c r="AY234" s="12" t="s">
        <v>139</v>
      </c>
      <c r="BE234" s="142">
        <f>IF(N234="základná",J234,0)</f>
        <v>0</v>
      </c>
      <c r="BF234" s="142">
        <f>IF(N234="znížená",J234,0)</f>
        <v>0</v>
      </c>
      <c r="BG234" s="142">
        <f>IF(N234="zákl. prenesená",J234,0)</f>
        <v>0</v>
      </c>
      <c r="BH234" s="142">
        <f>IF(N234="zníž. prenesená",J234,0)</f>
        <v>0</v>
      </c>
      <c r="BI234" s="142">
        <f>IF(N234="nulová",J234,0)</f>
        <v>0</v>
      </c>
      <c r="BJ234" s="12" t="s">
        <v>77</v>
      </c>
      <c r="BK234" s="143">
        <f>ROUND(I234*H234,3)</f>
        <v>0</v>
      </c>
      <c r="BL234" s="12" t="s">
        <v>189</v>
      </c>
      <c r="BM234" s="12" t="s">
        <v>644</v>
      </c>
    </row>
    <row r="235" spans="2:65" s="10" customFormat="1" ht="22.8" customHeight="1">
      <c r="B235" s="118"/>
      <c r="D235" s="119" t="s">
        <v>65</v>
      </c>
      <c r="E235" s="129" t="s">
        <v>645</v>
      </c>
      <c r="F235" s="129" t="s">
        <v>646</v>
      </c>
      <c r="I235" s="121"/>
      <c r="J235" s="130">
        <f>BK235</f>
        <v>0</v>
      </c>
      <c r="L235" s="118"/>
      <c r="M235" s="123"/>
      <c r="N235" s="124"/>
      <c r="O235" s="124"/>
      <c r="P235" s="125">
        <f>SUM(P236:P239)</f>
        <v>0</v>
      </c>
      <c r="Q235" s="124"/>
      <c r="R235" s="125">
        <f>SUM(R236:R239)</f>
        <v>2.3751280000000001</v>
      </c>
      <c r="S235" s="124"/>
      <c r="T235" s="126">
        <f>SUM(T236:T239)</f>
        <v>0</v>
      </c>
      <c r="AR235" s="119" t="s">
        <v>77</v>
      </c>
      <c r="AT235" s="127" t="s">
        <v>65</v>
      </c>
      <c r="AU235" s="127" t="s">
        <v>71</v>
      </c>
      <c r="AY235" s="119" t="s">
        <v>139</v>
      </c>
      <c r="BK235" s="128">
        <f>SUM(BK236:BK239)</f>
        <v>0</v>
      </c>
    </row>
    <row r="236" spans="2:65" s="1" customFormat="1" ht="16.5" customHeight="1">
      <c r="B236" s="131"/>
      <c r="C236" s="132" t="s">
        <v>647</v>
      </c>
      <c r="D236" s="132" t="s">
        <v>142</v>
      </c>
      <c r="E236" s="133" t="s">
        <v>648</v>
      </c>
      <c r="F236" s="134" t="s">
        <v>649</v>
      </c>
      <c r="G236" s="135" t="s">
        <v>75</v>
      </c>
      <c r="H236" s="136">
        <v>29.2</v>
      </c>
      <c r="I236" s="137"/>
      <c r="J236" s="136">
        <f>ROUND(I236*H236,3)</f>
        <v>0</v>
      </c>
      <c r="K236" s="134" t="s">
        <v>1</v>
      </c>
      <c r="L236" s="26"/>
      <c r="M236" s="138" t="s">
        <v>1</v>
      </c>
      <c r="N236" s="139" t="s">
        <v>38</v>
      </c>
      <c r="O236" s="45"/>
      <c r="P236" s="140">
        <f>O236*H236</f>
        <v>0</v>
      </c>
      <c r="Q236" s="140">
        <v>3.3400000000000001E-3</v>
      </c>
      <c r="R236" s="140">
        <f>Q236*H236</f>
        <v>9.7528000000000004E-2</v>
      </c>
      <c r="S236" s="140">
        <v>0</v>
      </c>
      <c r="T236" s="141">
        <f>S236*H236</f>
        <v>0</v>
      </c>
      <c r="AR236" s="12" t="s">
        <v>189</v>
      </c>
      <c r="AT236" s="12" t="s">
        <v>142</v>
      </c>
      <c r="AU236" s="12" t="s">
        <v>77</v>
      </c>
      <c r="AY236" s="12" t="s">
        <v>139</v>
      </c>
      <c r="BE236" s="142">
        <f>IF(N236="základná",J236,0)</f>
        <v>0</v>
      </c>
      <c r="BF236" s="142">
        <f>IF(N236="znížená",J236,0)</f>
        <v>0</v>
      </c>
      <c r="BG236" s="142">
        <f>IF(N236="zákl. prenesená",J236,0)</f>
        <v>0</v>
      </c>
      <c r="BH236" s="142">
        <f>IF(N236="zníž. prenesená",J236,0)</f>
        <v>0</v>
      </c>
      <c r="BI236" s="142">
        <f>IF(N236="nulová",J236,0)</f>
        <v>0</v>
      </c>
      <c r="BJ236" s="12" t="s">
        <v>77</v>
      </c>
      <c r="BK236" s="143">
        <f>ROUND(I236*H236,3)</f>
        <v>0</v>
      </c>
      <c r="BL236" s="12" t="s">
        <v>189</v>
      </c>
      <c r="BM236" s="12" t="s">
        <v>650</v>
      </c>
    </row>
    <row r="237" spans="2:65" s="1" customFormat="1" ht="16.5" customHeight="1">
      <c r="B237" s="131"/>
      <c r="C237" s="144" t="s">
        <v>651</v>
      </c>
      <c r="D237" s="144" t="s">
        <v>192</v>
      </c>
      <c r="E237" s="145" t="s">
        <v>652</v>
      </c>
      <c r="F237" s="146" t="s">
        <v>653</v>
      </c>
      <c r="G237" s="147" t="s">
        <v>75</v>
      </c>
      <c r="H237" s="148">
        <v>30.66</v>
      </c>
      <c r="I237" s="149"/>
      <c r="J237" s="148">
        <f>ROUND(I237*H237,3)</f>
        <v>0</v>
      </c>
      <c r="K237" s="146" t="s">
        <v>1</v>
      </c>
      <c r="L237" s="150"/>
      <c r="M237" s="151" t="s">
        <v>1</v>
      </c>
      <c r="N237" s="152" t="s">
        <v>38</v>
      </c>
      <c r="O237" s="45"/>
      <c r="P237" s="140">
        <f>O237*H237</f>
        <v>0</v>
      </c>
      <c r="Q237" s="140">
        <v>0</v>
      </c>
      <c r="R237" s="140">
        <f>Q237*H237</f>
        <v>0</v>
      </c>
      <c r="S237" s="140">
        <v>0</v>
      </c>
      <c r="T237" s="141">
        <f>S237*H237</f>
        <v>0</v>
      </c>
      <c r="AR237" s="12" t="s">
        <v>196</v>
      </c>
      <c r="AT237" s="12" t="s">
        <v>192</v>
      </c>
      <c r="AU237" s="12" t="s">
        <v>77</v>
      </c>
      <c r="AY237" s="12" t="s">
        <v>139</v>
      </c>
      <c r="BE237" s="142">
        <f>IF(N237="základná",J237,0)</f>
        <v>0</v>
      </c>
      <c r="BF237" s="142">
        <f>IF(N237="znížená",J237,0)</f>
        <v>0</v>
      </c>
      <c r="BG237" s="142">
        <f>IF(N237="zákl. prenesená",J237,0)</f>
        <v>0</v>
      </c>
      <c r="BH237" s="142">
        <f>IF(N237="zníž. prenesená",J237,0)</f>
        <v>0</v>
      </c>
      <c r="BI237" s="142">
        <f>IF(N237="nulová",J237,0)</f>
        <v>0</v>
      </c>
      <c r="BJ237" s="12" t="s">
        <v>77</v>
      </c>
      <c r="BK237" s="143">
        <f>ROUND(I237*H237,3)</f>
        <v>0</v>
      </c>
      <c r="BL237" s="12" t="s">
        <v>189</v>
      </c>
      <c r="BM237" s="12" t="s">
        <v>654</v>
      </c>
    </row>
    <row r="238" spans="2:65" s="1" customFormat="1" ht="16.5" customHeight="1">
      <c r="B238" s="131"/>
      <c r="C238" s="144" t="s">
        <v>655</v>
      </c>
      <c r="D238" s="144" t="s">
        <v>192</v>
      </c>
      <c r="E238" s="145" t="s">
        <v>656</v>
      </c>
      <c r="F238" s="146" t="s">
        <v>657</v>
      </c>
      <c r="G238" s="147" t="s">
        <v>195</v>
      </c>
      <c r="H238" s="148">
        <v>14.6</v>
      </c>
      <c r="I238" s="149"/>
      <c r="J238" s="148">
        <f>ROUND(I238*H238,3)</f>
        <v>0</v>
      </c>
      <c r="K238" s="146" t="s">
        <v>1</v>
      </c>
      <c r="L238" s="150"/>
      <c r="M238" s="151" t="s">
        <v>1</v>
      </c>
      <c r="N238" s="152" t="s">
        <v>38</v>
      </c>
      <c r="O238" s="45"/>
      <c r="P238" s="140">
        <f>O238*H238</f>
        <v>0</v>
      </c>
      <c r="Q238" s="140">
        <v>1E-3</v>
      </c>
      <c r="R238" s="140">
        <f>Q238*H238</f>
        <v>1.46E-2</v>
      </c>
      <c r="S238" s="140">
        <v>0</v>
      </c>
      <c r="T238" s="141">
        <f>S238*H238</f>
        <v>0</v>
      </c>
      <c r="AR238" s="12" t="s">
        <v>196</v>
      </c>
      <c r="AT238" s="12" t="s">
        <v>192</v>
      </c>
      <c r="AU238" s="12" t="s">
        <v>77</v>
      </c>
      <c r="AY238" s="12" t="s">
        <v>139</v>
      </c>
      <c r="BE238" s="142">
        <f>IF(N238="základná",J238,0)</f>
        <v>0</v>
      </c>
      <c r="BF238" s="142">
        <f>IF(N238="znížená",J238,0)</f>
        <v>0</v>
      </c>
      <c r="BG238" s="142">
        <f>IF(N238="zákl. prenesená",J238,0)</f>
        <v>0</v>
      </c>
      <c r="BH238" s="142">
        <f>IF(N238="zníž. prenesená",J238,0)</f>
        <v>0</v>
      </c>
      <c r="BI238" s="142">
        <f>IF(N238="nulová",J238,0)</f>
        <v>0</v>
      </c>
      <c r="BJ238" s="12" t="s">
        <v>77</v>
      </c>
      <c r="BK238" s="143">
        <f>ROUND(I238*H238,3)</f>
        <v>0</v>
      </c>
      <c r="BL238" s="12" t="s">
        <v>189</v>
      </c>
      <c r="BM238" s="12" t="s">
        <v>658</v>
      </c>
    </row>
    <row r="239" spans="2:65" s="1" customFormat="1" ht="16.5" customHeight="1">
      <c r="B239" s="131"/>
      <c r="C239" s="144" t="s">
        <v>659</v>
      </c>
      <c r="D239" s="144" t="s">
        <v>192</v>
      </c>
      <c r="E239" s="145" t="s">
        <v>660</v>
      </c>
      <c r="F239" s="146" t="s">
        <v>661</v>
      </c>
      <c r="G239" s="147" t="s">
        <v>195</v>
      </c>
      <c r="H239" s="148">
        <v>90.52</v>
      </c>
      <c r="I239" s="149"/>
      <c r="J239" s="148">
        <f>ROUND(I239*H239,3)</f>
        <v>0</v>
      </c>
      <c r="K239" s="146" t="s">
        <v>1</v>
      </c>
      <c r="L239" s="150"/>
      <c r="M239" s="151" t="s">
        <v>1</v>
      </c>
      <c r="N239" s="152" t="s">
        <v>38</v>
      </c>
      <c r="O239" s="45"/>
      <c r="P239" s="140">
        <f>O239*H239</f>
        <v>0</v>
      </c>
      <c r="Q239" s="140">
        <v>2.5000000000000001E-2</v>
      </c>
      <c r="R239" s="140">
        <f>Q239*H239</f>
        <v>2.2629999999999999</v>
      </c>
      <c r="S239" s="140">
        <v>0</v>
      </c>
      <c r="T239" s="141">
        <f>S239*H239</f>
        <v>0</v>
      </c>
      <c r="AR239" s="12" t="s">
        <v>196</v>
      </c>
      <c r="AT239" s="12" t="s">
        <v>192</v>
      </c>
      <c r="AU239" s="12" t="s">
        <v>77</v>
      </c>
      <c r="AY239" s="12" t="s">
        <v>139</v>
      </c>
      <c r="BE239" s="142">
        <f>IF(N239="základná",J239,0)</f>
        <v>0</v>
      </c>
      <c r="BF239" s="142">
        <f>IF(N239="znížená",J239,0)</f>
        <v>0</v>
      </c>
      <c r="BG239" s="142">
        <f>IF(N239="zákl. prenesená",J239,0)</f>
        <v>0</v>
      </c>
      <c r="BH239" s="142">
        <f>IF(N239="zníž. prenesená",J239,0)</f>
        <v>0</v>
      </c>
      <c r="BI239" s="142">
        <f>IF(N239="nulová",J239,0)</f>
        <v>0</v>
      </c>
      <c r="BJ239" s="12" t="s">
        <v>77</v>
      </c>
      <c r="BK239" s="143">
        <f>ROUND(I239*H239,3)</f>
        <v>0</v>
      </c>
      <c r="BL239" s="12" t="s">
        <v>189</v>
      </c>
      <c r="BM239" s="12" t="s">
        <v>662</v>
      </c>
    </row>
    <row r="240" spans="2:65" s="10" customFormat="1" ht="22.8" customHeight="1">
      <c r="B240" s="118"/>
      <c r="D240" s="119" t="s">
        <v>65</v>
      </c>
      <c r="E240" s="129" t="s">
        <v>663</v>
      </c>
      <c r="F240" s="129" t="s">
        <v>664</v>
      </c>
      <c r="I240" s="121"/>
      <c r="J240" s="130">
        <f>BK240</f>
        <v>0</v>
      </c>
      <c r="L240" s="118"/>
      <c r="M240" s="123"/>
      <c r="N240" s="124"/>
      <c r="O240" s="124"/>
      <c r="P240" s="125">
        <f>P241</f>
        <v>0</v>
      </c>
      <c r="Q240" s="124"/>
      <c r="R240" s="125">
        <f>R241</f>
        <v>0</v>
      </c>
      <c r="S240" s="124"/>
      <c r="T240" s="126">
        <f>T241</f>
        <v>0</v>
      </c>
      <c r="AR240" s="119" t="s">
        <v>77</v>
      </c>
      <c r="AT240" s="127" t="s">
        <v>65</v>
      </c>
      <c r="AU240" s="127" t="s">
        <v>71</v>
      </c>
      <c r="AY240" s="119" t="s">
        <v>139</v>
      </c>
      <c r="BK240" s="128">
        <f>BK241</f>
        <v>0</v>
      </c>
    </row>
    <row r="241" spans="2:65" s="1" customFormat="1" ht="16.5" customHeight="1">
      <c r="B241" s="131"/>
      <c r="C241" s="132" t="s">
        <v>665</v>
      </c>
      <c r="D241" s="132" t="s">
        <v>142</v>
      </c>
      <c r="E241" s="133" t="s">
        <v>666</v>
      </c>
      <c r="F241" s="134" t="s">
        <v>667</v>
      </c>
      <c r="G241" s="135" t="s">
        <v>338</v>
      </c>
      <c r="H241" s="136">
        <v>5</v>
      </c>
      <c r="I241" s="137"/>
      <c r="J241" s="136">
        <f>ROUND(I241*H241,3)</f>
        <v>0</v>
      </c>
      <c r="K241" s="134" t="s">
        <v>1</v>
      </c>
      <c r="L241" s="26"/>
      <c r="M241" s="138" t="s">
        <v>1</v>
      </c>
      <c r="N241" s="139" t="s">
        <v>38</v>
      </c>
      <c r="O241" s="45"/>
      <c r="P241" s="140">
        <f>O241*H241</f>
        <v>0</v>
      </c>
      <c r="Q241" s="140">
        <v>0</v>
      </c>
      <c r="R241" s="140">
        <f>Q241*H241</f>
        <v>0</v>
      </c>
      <c r="S241" s="140">
        <v>0</v>
      </c>
      <c r="T241" s="141">
        <f>S241*H241</f>
        <v>0</v>
      </c>
      <c r="AR241" s="12" t="s">
        <v>189</v>
      </c>
      <c r="AT241" s="12" t="s">
        <v>142</v>
      </c>
      <c r="AU241" s="12" t="s">
        <v>77</v>
      </c>
      <c r="AY241" s="12" t="s">
        <v>139</v>
      </c>
      <c r="BE241" s="142">
        <f>IF(N241="základná",J241,0)</f>
        <v>0</v>
      </c>
      <c r="BF241" s="142">
        <f>IF(N241="znížená",J241,0)</f>
        <v>0</v>
      </c>
      <c r="BG241" s="142">
        <f>IF(N241="zákl. prenesená",J241,0)</f>
        <v>0</v>
      </c>
      <c r="BH241" s="142">
        <f>IF(N241="zníž. prenesená",J241,0)</f>
        <v>0</v>
      </c>
      <c r="BI241" s="142">
        <f>IF(N241="nulová",J241,0)</f>
        <v>0</v>
      </c>
      <c r="BJ241" s="12" t="s">
        <v>77</v>
      </c>
      <c r="BK241" s="143">
        <f>ROUND(I241*H241,3)</f>
        <v>0</v>
      </c>
      <c r="BL241" s="12" t="s">
        <v>189</v>
      </c>
      <c r="BM241" s="12" t="s">
        <v>668</v>
      </c>
    </row>
    <row r="242" spans="2:65" s="10" customFormat="1" ht="22.8" customHeight="1">
      <c r="B242" s="118"/>
      <c r="D242" s="119" t="s">
        <v>65</v>
      </c>
      <c r="E242" s="129" t="s">
        <v>669</v>
      </c>
      <c r="F242" s="129" t="s">
        <v>670</v>
      </c>
      <c r="I242" s="121"/>
      <c r="J242" s="130">
        <f>BK242</f>
        <v>0</v>
      </c>
      <c r="L242" s="118"/>
      <c r="M242" s="123"/>
      <c r="N242" s="124"/>
      <c r="O242" s="124"/>
      <c r="P242" s="125">
        <f>SUM(P243:P244)</f>
        <v>0</v>
      </c>
      <c r="Q242" s="124"/>
      <c r="R242" s="125">
        <f>SUM(R243:R244)</f>
        <v>0.12280069000000002</v>
      </c>
      <c r="S242" s="124"/>
      <c r="T242" s="126">
        <f>SUM(T243:T244)</f>
        <v>0</v>
      </c>
      <c r="AR242" s="119" t="s">
        <v>77</v>
      </c>
      <c r="AT242" s="127" t="s">
        <v>65</v>
      </c>
      <c r="AU242" s="127" t="s">
        <v>71</v>
      </c>
      <c r="AY242" s="119" t="s">
        <v>139</v>
      </c>
      <c r="BK242" s="128">
        <f>SUM(BK243:BK244)</f>
        <v>0</v>
      </c>
    </row>
    <row r="243" spans="2:65" s="1" customFormat="1" ht="16.5" customHeight="1">
      <c r="B243" s="131"/>
      <c r="C243" s="132" t="s">
        <v>671</v>
      </c>
      <c r="D243" s="132" t="s">
        <v>142</v>
      </c>
      <c r="E243" s="133" t="s">
        <v>672</v>
      </c>
      <c r="F243" s="134" t="s">
        <v>673</v>
      </c>
      <c r="G243" s="135" t="s">
        <v>75</v>
      </c>
      <c r="H243" s="136">
        <v>285.58300000000003</v>
      </c>
      <c r="I243" s="137"/>
      <c r="J243" s="136">
        <f>ROUND(I243*H243,3)</f>
        <v>0</v>
      </c>
      <c r="K243" s="134" t="s">
        <v>1</v>
      </c>
      <c r="L243" s="26"/>
      <c r="M243" s="138" t="s">
        <v>1</v>
      </c>
      <c r="N243" s="139" t="s">
        <v>38</v>
      </c>
      <c r="O243" s="45"/>
      <c r="P243" s="140">
        <f>O243*H243</f>
        <v>0</v>
      </c>
      <c r="Q243" s="140">
        <v>1E-4</v>
      </c>
      <c r="R243" s="140">
        <f>Q243*H243</f>
        <v>2.8558300000000005E-2</v>
      </c>
      <c r="S243" s="140">
        <v>0</v>
      </c>
      <c r="T243" s="141">
        <f>S243*H243</f>
        <v>0</v>
      </c>
      <c r="AR243" s="12" t="s">
        <v>189</v>
      </c>
      <c r="AT243" s="12" t="s">
        <v>142</v>
      </c>
      <c r="AU243" s="12" t="s">
        <v>77</v>
      </c>
      <c r="AY243" s="12" t="s">
        <v>139</v>
      </c>
      <c r="BE243" s="142">
        <f>IF(N243="základná",J243,0)</f>
        <v>0</v>
      </c>
      <c r="BF243" s="142">
        <f>IF(N243="znížená",J243,0)</f>
        <v>0</v>
      </c>
      <c r="BG243" s="142">
        <f>IF(N243="zákl. prenesená",J243,0)</f>
        <v>0</v>
      </c>
      <c r="BH243" s="142">
        <f>IF(N243="zníž. prenesená",J243,0)</f>
        <v>0</v>
      </c>
      <c r="BI243" s="142">
        <f>IF(N243="nulová",J243,0)</f>
        <v>0</v>
      </c>
      <c r="BJ243" s="12" t="s">
        <v>77</v>
      </c>
      <c r="BK243" s="143">
        <f>ROUND(I243*H243,3)</f>
        <v>0</v>
      </c>
      <c r="BL243" s="12" t="s">
        <v>189</v>
      </c>
      <c r="BM243" s="12" t="s">
        <v>674</v>
      </c>
    </row>
    <row r="244" spans="2:65" s="1" customFormat="1" ht="22.5" customHeight="1">
      <c r="B244" s="131"/>
      <c r="C244" s="132" t="s">
        <v>675</v>
      </c>
      <c r="D244" s="132" t="s">
        <v>142</v>
      </c>
      <c r="E244" s="133" t="s">
        <v>676</v>
      </c>
      <c r="F244" s="134" t="s">
        <v>677</v>
      </c>
      <c r="G244" s="135" t="s">
        <v>75</v>
      </c>
      <c r="H244" s="136">
        <v>285.58300000000003</v>
      </c>
      <c r="I244" s="137"/>
      <c r="J244" s="136">
        <f>ROUND(I244*H244,3)</f>
        <v>0</v>
      </c>
      <c r="K244" s="134" t="s">
        <v>678</v>
      </c>
      <c r="L244" s="26"/>
      <c r="M244" s="138" t="s">
        <v>1</v>
      </c>
      <c r="N244" s="139" t="s">
        <v>38</v>
      </c>
      <c r="O244" s="45"/>
      <c r="P244" s="140">
        <f>O244*H244</f>
        <v>0</v>
      </c>
      <c r="Q244" s="140">
        <v>3.3E-4</v>
      </c>
      <c r="R244" s="140">
        <f>Q244*H244</f>
        <v>9.4242390000000009E-2</v>
      </c>
      <c r="S244" s="140">
        <v>0</v>
      </c>
      <c r="T244" s="141">
        <f>S244*H244</f>
        <v>0</v>
      </c>
      <c r="AR244" s="12" t="s">
        <v>189</v>
      </c>
      <c r="AT244" s="12" t="s">
        <v>142</v>
      </c>
      <c r="AU244" s="12" t="s">
        <v>77</v>
      </c>
      <c r="AY244" s="12" t="s">
        <v>139</v>
      </c>
      <c r="BE244" s="142">
        <f>IF(N244="základná",J244,0)</f>
        <v>0</v>
      </c>
      <c r="BF244" s="142">
        <f>IF(N244="znížená",J244,0)</f>
        <v>0</v>
      </c>
      <c r="BG244" s="142">
        <f>IF(N244="zákl. prenesená",J244,0)</f>
        <v>0</v>
      </c>
      <c r="BH244" s="142">
        <f>IF(N244="zníž. prenesená",J244,0)</f>
        <v>0</v>
      </c>
      <c r="BI244" s="142">
        <f>IF(N244="nulová",J244,0)</f>
        <v>0</v>
      </c>
      <c r="BJ244" s="12" t="s">
        <v>77</v>
      </c>
      <c r="BK244" s="143">
        <f>ROUND(I244*H244,3)</f>
        <v>0</v>
      </c>
      <c r="BL244" s="12" t="s">
        <v>189</v>
      </c>
      <c r="BM244" s="12" t="s">
        <v>679</v>
      </c>
    </row>
    <row r="245" spans="2:65" s="10" customFormat="1" ht="22.8" customHeight="1">
      <c r="B245" s="118"/>
      <c r="D245" s="119" t="s">
        <v>65</v>
      </c>
      <c r="E245" s="129" t="s">
        <v>680</v>
      </c>
      <c r="F245" s="129" t="s">
        <v>681</v>
      </c>
      <c r="I245" s="121"/>
      <c r="J245" s="130">
        <f>BK245</f>
        <v>0</v>
      </c>
      <c r="L245" s="118"/>
      <c r="M245" s="123"/>
      <c r="N245" s="124"/>
      <c r="O245" s="124"/>
      <c r="P245" s="125">
        <f>P246</f>
        <v>0</v>
      </c>
      <c r="Q245" s="124"/>
      <c r="R245" s="125">
        <f>R246</f>
        <v>0</v>
      </c>
      <c r="S245" s="124"/>
      <c r="T245" s="126">
        <f>T246</f>
        <v>0</v>
      </c>
      <c r="AR245" s="119" t="s">
        <v>77</v>
      </c>
      <c r="AT245" s="127" t="s">
        <v>65</v>
      </c>
      <c r="AU245" s="127" t="s">
        <v>71</v>
      </c>
      <c r="AY245" s="119" t="s">
        <v>139</v>
      </c>
      <c r="BK245" s="128">
        <f>BK246</f>
        <v>0</v>
      </c>
    </row>
    <row r="246" spans="2:65" s="1" customFormat="1" ht="16.5" customHeight="1">
      <c r="B246" s="131"/>
      <c r="C246" s="132" t="s">
        <v>682</v>
      </c>
      <c r="D246" s="132" t="s">
        <v>142</v>
      </c>
      <c r="E246" s="133" t="s">
        <v>683</v>
      </c>
      <c r="F246" s="134" t="s">
        <v>684</v>
      </c>
      <c r="G246" s="135" t="s">
        <v>212</v>
      </c>
      <c r="H246" s="136">
        <v>1</v>
      </c>
      <c r="I246" s="137"/>
      <c r="J246" s="136">
        <f>ROUND(I246*H246,3)</f>
        <v>0</v>
      </c>
      <c r="K246" s="134" t="s">
        <v>145</v>
      </c>
      <c r="L246" s="26"/>
      <c r="M246" s="138" t="s">
        <v>1</v>
      </c>
      <c r="N246" s="139" t="s">
        <v>38</v>
      </c>
      <c r="O246" s="45"/>
      <c r="P246" s="140">
        <f>O246*H246</f>
        <v>0</v>
      </c>
      <c r="Q246" s="140">
        <v>0</v>
      </c>
      <c r="R246" s="140">
        <f>Q246*H246</f>
        <v>0</v>
      </c>
      <c r="S246" s="140">
        <v>0</v>
      </c>
      <c r="T246" s="141">
        <f>S246*H246</f>
        <v>0</v>
      </c>
      <c r="AR246" s="12" t="s">
        <v>189</v>
      </c>
      <c r="AT246" s="12" t="s">
        <v>142</v>
      </c>
      <c r="AU246" s="12" t="s">
        <v>77</v>
      </c>
      <c r="AY246" s="12" t="s">
        <v>139</v>
      </c>
      <c r="BE246" s="142">
        <f>IF(N246="základná",J246,0)</f>
        <v>0</v>
      </c>
      <c r="BF246" s="142">
        <f>IF(N246="znížená",J246,0)</f>
        <v>0</v>
      </c>
      <c r="BG246" s="142">
        <f>IF(N246="zákl. prenesená",J246,0)</f>
        <v>0</v>
      </c>
      <c r="BH246" s="142">
        <f>IF(N246="zníž. prenesená",J246,0)</f>
        <v>0</v>
      </c>
      <c r="BI246" s="142">
        <f>IF(N246="nulová",J246,0)</f>
        <v>0</v>
      </c>
      <c r="BJ246" s="12" t="s">
        <v>77</v>
      </c>
      <c r="BK246" s="143">
        <f>ROUND(I246*H246,3)</f>
        <v>0</v>
      </c>
      <c r="BL246" s="12" t="s">
        <v>189</v>
      </c>
      <c r="BM246" s="12" t="s">
        <v>685</v>
      </c>
    </row>
    <row r="247" spans="2:65" s="10" customFormat="1" ht="25.95" customHeight="1">
      <c r="B247" s="118"/>
      <c r="D247" s="119" t="s">
        <v>65</v>
      </c>
      <c r="E247" s="120" t="s">
        <v>192</v>
      </c>
      <c r="F247" s="120" t="s">
        <v>686</v>
      </c>
      <c r="I247" s="121"/>
      <c r="J247" s="122">
        <f>BK247</f>
        <v>0</v>
      </c>
      <c r="L247" s="118"/>
      <c r="M247" s="123"/>
      <c r="N247" s="124"/>
      <c r="O247" s="124"/>
      <c r="P247" s="125">
        <f>P248+P265+P269+P273</f>
        <v>0</v>
      </c>
      <c r="Q247" s="124"/>
      <c r="R247" s="125">
        <f>R248+R265+R269+R273</f>
        <v>0.11345999999999998</v>
      </c>
      <c r="S247" s="124"/>
      <c r="T247" s="126">
        <f>T248+T265+T269+T273</f>
        <v>0</v>
      </c>
      <c r="AR247" s="119" t="s">
        <v>140</v>
      </c>
      <c r="AT247" s="127" t="s">
        <v>65</v>
      </c>
      <c r="AU247" s="127" t="s">
        <v>66</v>
      </c>
      <c r="AY247" s="119" t="s">
        <v>139</v>
      </c>
      <c r="BK247" s="128">
        <f>BK248+BK265+BK269+BK273</f>
        <v>0</v>
      </c>
    </row>
    <row r="248" spans="2:65" s="10" customFormat="1" ht="22.8" customHeight="1">
      <c r="B248" s="118"/>
      <c r="D248" s="119" t="s">
        <v>65</v>
      </c>
      <c r="E248" s="129" t="s">
        <v>687</v>
      </c>
      <c r="F248" s="129" t="s">
        <v>688</v>
      </c>
      <c r="I248" s="121"/>
      <c r="J248" s="130">
        <f>BK248</f>
        <v>0</v>
      </c>
      <c r="L248" s="118"/>
      <c r="M248" s="123"/>
      <c r="N248" s="124"/>
      <c r="O248" s="124"/>
      <c r="P248" s="125">
        <f>SUM(P249:P264)</f>
        <v>0</v>
      </c>
      <c r="Q248" s="124"/>
      <c r="R248" s="125">
        <f>SUM(R249:R264)</f>
        <v>0.11345999999999998</v>
      </c>
      <c r="S248" s="124"/>
      <c r="T248" s="126">
        <f>SUM(T249:T264)</f>
        <v>0</v>
      </c>
      <c r="AR248" s="119" t="s">
        <v>140</v>
      </c>
      <c r="AT248" s="127" t="s">
        <v>65</v>
      </c>
      <c r="AU248" s="127" t="s">
        <v>71</v>
      </c>
      <c r="AY248" s="119" t="s">
        <v>139</v>
      </c>
      <c r="BK248" s="128">
        <f>SUM(BK249:BK264)</f>
        <v>0</v>
      </c>
    </row>
    <row r="249" spans="2:65" s="1" customFormat="1" ht="16.5" customHeight="1">
      <c r="B249" s="131"/>
      <c r="C249" s="132" t="s">
        <v>689</v>
      </c>
      <c r="D249" s="132" t="s">
        <v>142</v>
      </c>
      <c r="E249" s="133" t="s">
        <v>690</v>
      </c>
      <c r="F249" s="134" t="s">
        <v>691</v>
      </c>
      <c r="G249" s="135" t="s">
        <v>212</v>
      </c>
      <c r="H249" s="136">
        <v>4</v>
      </c>
      <c r="I249" s="137"/>
      <c r="J249" s="136">
        <f t="shared" ref="J249:J264" si="80">ROUND(I249*H249,3)</f>
        <v>0</v>
      </c>
      <c r="K249" s="134" t="s">
        <v>145</v>
      </c>
      <c r="L249" s="26"/>
      <c r="M249" s="138" t="s">
        <v>1</v>
      </c>
      <c r="N249" s="139" t="s">
        <v>38</v>
      </c>
      <c r="O249" s="45"/>
      <c r="P249" s="140">
        <f t="shared" ref="P249:P264" si="81">O249*H249</f>
        <v>0</v>
      </c>
      <c r="Q249" s="140">
        <v>0</v>
      </c>
      <c r="R249" s="140">
        <f t="shared" ref="R249:R264" si="82">Q249*H249</f>
        <v>0</v>
      </c>
      <c r="S249" s="140">
        <v>0</v>
      </c>
      <c r="T249" s="141">
        <f t="shared" ref="T249:T264" si="83">S249*H249</f>
        <v>0</v>
      </c>
      <c r="AR249" s="12" t="s">
        <v>414</v>
      </c>
      <c r="AT249" s="12" t="s">
        <v>142</v>
      </c>
      <c r="AU249" s="12" t="s">
        <v>77</v>
      </c>
      <c r="AY249" s="12" t="s">
        <v>139</v>
      </c>
      <c r="BE249" s="142">
        <f t="shared" ref="BE249:BE264" si="84">IF(N249="základná",J249,0)</f>
        <v>0</v>
      </c>
      <c r="BF249" s="142">
        <f t="shared" ref="BF249:BF264" si="85">IF(N249="znížená",J249,0)</f>
        <v>0</v>
      </c>
      <c r="BG249" s="142">
        <f t="shared" ref="BG249:BG264" si="86">IF(N249="zákl. prenesená",J249,0)</f>
        <v>0</v>
      </c>
      <c r="BH249" s="142">
        <f t="shared" ref="BH249:BH264" si="87">IF(N249="zníž. prenesená",J249,0)</f>
        <v>0</v>
      </c>
      <c r="BI249" s="142">
        <f t="shared" ref="BI249:BI264" si="88">IF(N249="nulová",J249,0)</f>
        <v>0</v>
      </c>
      <c r="BJ249" s="12" t="s">
        <v>77</v>
      </c>
      <c r="BK249" s="143">
        <f t="shared" ref="BK249:BK264" si="89">ROUND(I249*H249,3)</f>
        <v>0</v>
      </c>
      <c r="BL249" s="12" t="s">
        <v>414</v>
      </c>
      <c r="BM249" s="12" t="s">
        <v>692</v>
      </c>
    </row>
    <row r="250" spans="2:65" s="1" customFormat="1" ht="16.5" customHeight="1">
      <c r="B250" s="131"/>
      <c r="C250" s="144" t="s">
        <v>693</v>
      </c>
      <c r="D250" s="144" t="s">
        <v>192</v>
      </c>
      <c r="E250" s="145" t="s">
        <v>694</v>
      </c>
      <c r="F250" s="146" t="s">
        <v>695</v>
      </c>
      <c r="G250" s="147" t="s">
        <v>212</v>
      </c>
      <c r="H250" s="148">
        <v>4</v>
      </c>
      <c r="I250" s="149"/>
      <c r="J250" s="148">
        <f t="shared" si="80"/>
        <v>0</v>
      </c>
      <c r="K250" s="146" t="s">
        <v>145</v>
      </c>
      <c r="L250" s="150"/>
      <c r="M250" s="151" t="s">
        <v>1</v>
      </c>
      <c r="N250" s="152" t="s">
        <v>38</v>
      </c>
      <c r="O250" s="45"/>
      <c r="P250" s="140">
        <f t="shared" si="81"/>
        <v>0</v>
      </c>
      <c r="Q250" s="140">
        <v>1E-4</v>
      </c>
      <c r="R250" s="140">
        <f t="shared" si="82"/>
        <v>4.0000000000000002E-4</v>
      </c>
      <c r="S250" s="140">
        <v>0</v>
      </c>
      <c r="T250" s="141">
        <f t="shared" si="83"/>
        <v>0</v>
      </c>
      <c r="AR250" s="12" t="s">
        <v>696</v>
      </c>
      <c r="AT250" s="12" t="s">
        <v>192</v>
      </c>
      <c r="AU250" s="12" t="s">
        <v>77</v>
      </c>
      <c r="AY250" s="12" t="s">
        <v>139</v>
      </c>
      <c r="BE250" s="142">
        <f t="shared" si="84"/>
        <v>0</v>
      </c>
      <c r="BF250" s="142">
        <f t="shared" si="85"/>
        <v>0</v>
      </c>
      <c r="BG250" s="142">
        <f t="shared" si="86"/>
        <v>0</v>
      </c>
      <c r="BH250" s="142">
        <f t="shared" si="87"/>
        <v>0</v>
      </c>
      <c r="BI250" s="142">
        <f t="shared" si="88"/>
        <v>0</v>
      </c>
      <c r="BJ250" s="12" t="s">
        <v>77</v>
      </c>
      <c r="BK250" s="143">
        <f t="shared" si="89"/>
        <v>0</v>
      </c>
      <c r="BL250" s="12" t="s">
        <v>696</v>
      </c>
      <c r="BM250" s="12" t="s">
        <v>697</v>
      </c>
    </row>
    <row r="251" spans="2:65" s="1" customFormat="1" ht="16.5" customHeight="1">
      <c r="B251" s="131"/>
      <c r="C251" s="132" t="s">
        <v>696</v>
      </c>
      <c r="D251" s="132" t="s">
        <v>142</v>
      </c>
      <c r="E251" s="133" t="s">
        <v>698</v>
      </c>
      <c r="F251" s="134" t="s">
        <v>699</v>
      </c>
      <c r="G251" s="135" t="s">
        <v>212</v>
      </c>
      <c r="H251" s="136">
        <v>10</v>
      </c>
      <c r="I251" s="137"/>
      <c r="J251" s="136">
        <f t="shared" si="80"/>
        <v>0</v>
      </c>
      <c r="K251" s="134" t="s">
        <v>145</v>
      </c>
      <c r="L251" s="26"/>
      <c r="M251" s="138" t="s">
        <v>1</v>
      </c>
      <c r="N251" s="139" t="s">
        <v>38</v>
      </c>
      <c r="O251" s="45"/>
      <c r="P251" s="140">
        <f t="shared" si="81"/>
        <v>0</v>
      </c>
      <c r="Q251" s="140">
        <v>0</v>
      </c>
      <c r="R251" s="140">
        <f t="shared" si="82"/>
        <v>0</v>
      </c>
      <c r="S251" s="140">
        <v>0</v>
      </c>
      <c r="T251" s="141">
        <f t="shared" si="83"/>
        <v>0</v>
      </c>
      <c r="AR251" s="12" t="s">
        <v>414</v>
      </c>
      <c r="AT251" s="12" t="s">
        <v>142</v>
      </c>
      <c r="AU251" s="12" t="s">
        <v>77</v>
      </c>
      <c r="AY251" s="12" t="s">
        <v>139</v>
      </c>
      <c r="BE251" s="142">
        <f t="shared" si="84"/>
        <v>0</v>
      </c>
      <c r="BF251" s="142">
        <f t="shared" si="85"/>
        <v>0</v>
      </c>
      <c r="BG251" s="142">
        <f t="shared" si="86"/>
        <v>0</v>
      </c>
      <c r="BH251" s="142">
        <f t="shared" si="87"/>
        <v>0</v>
      </c>
      <c r="BI251" s="142">
        <f t="shared" si="88"/>
        <v>0</v>
      </c>
      <c r="BJ251" s="12" t="s">
        <v>77</v>
      </c>
      <c r="BK251" s="143">
        <f t="shared" si="89"/>
        <v>0</v>
      </c>
      <c r="BL251" s="12" t="s">
        <v>414</v>
      </c>
      <c r="BM251" s="12" t="s">
        <v>700</v>
      </c>
    </row>
    <row r="252" spans="2:65" s="1" customFormat="1" ht="16.5" customHeight="1">
      <c r="B252" s="131"/>
      <c r="C252" s="144" t="s">
        <v>701</v>
      </c>
      <c r="D252" s="144" t="s">
        <v>192</v>
      </c>
      <c r="E252" s="145" t="s">
        <v>702</v>
      </c>
      <c r="F252" s="146" t="s">
        <v>703</v>
      </c>
      <c r="G252" s="147" t="s">
        <v>212</v>
      </c>
      <c r="H252" s="148">
        <v>10</v>
      </c>
      <c r="I252" s="149"/>
      <c r="J252" s="148">
        <f t="shared" si="80"/>
        <v>0</v>
      </c>
      <c r="K252" s="146" t="s">
        <v>145</v>
      </c>
      <c r="L252" s="150"/>
      <c r="M252" s="151" t="s">
        <v>1</v>
      </c>
      <c r="N252" s="152" t="s">
        <v>38</v>
      </c>
      <c r="O252" s="45"/>
      <c r="P252" s="140">
        <f t="shared" si="81"/>
        <v>0</v>
      </c>
      <c r="Q252" s="140">
        <v>6.9999999999999994E-5</v>
      </c>
      <c r="R252" s="140">
        <f t="shared" si="82"/>
        <v>6.9999999999999988E-4</v>
      </c>
      <c r="S252" s="140">
        <v>0</v>
      </c>
      <c r="T252" s="141">
        <f t="shared" si="83"/>
        <v>0</v>
      </c>
      <c r="AR252" s="12" t="s">
        <v>696</v>
      </c>
      <c r="AT252" s="12" t="s">
        <v>192</v>
      </c>
      <c r="AU252" s="12" t="s">
        <v>77</v>
      </c>
      <c r="AY252" s="12" t="s">
        <v>139</v>
      </c>
      <c r="BE252" s="142">
        <f t="shared" si="84"/>
        <v>0</v>
      </c>
      <c r="BF252" s="142">
        <f t="shared" si="85"/>
        <v>0</v>
      </c>
      <c r="BG252" s="142">
        <f t="shared" si="86"/>
        <v>0</v>
      </c>
      <c r="BH252" s="142">
        <f t="shared" si="87"/>
        <v>0</v>
      </c>
      <c r="BI252" s="142">
        <f t="shared" si="88"/>
        <v>0</v>
      </c>
      <c r="BJ252" s="12" t="s">
        <v>77</v>
      </c>
      <c r="BK252" s="143">
        <f t="shared" si="89"/>
        <v>0</v>
      </c>
      <c r="BL252" s="12" t="s">
        <v>696</v>
      </c>
      <c r="BM252" s="12" t="s">
        <v>704</v>
      </c>
    </row>
    <row r="253" spans="2:65" s="1" customFormat="1" ht="16.5" customHeight="1">
      <c r="B253" s="131"/>
      <c r="C253" s="132" t="s">
        <v>705</v>
      </c>
      <c r="D253" s="132" t="s">
        <v>142</v>
      </c>
      <c r="E253" s="133" t="s">
        <v>706</v>
      </c>
      <c r="F253" s="134" t="s">
        <v>707</v>
      </c>
      <c r="G253" s="135" t="s">
        <v>212</v>
      </c>
      <c r="H253" s="136">
        <v>4</v>
      </c>
      <c r="I253" s="137"/>
      <c r="J253" s="136">
        <f t="shared" si="80"/>
        <v>0</v>
      </c>
      <c r="K253" s="134" t="s">
        <v>145</v>
      </c>
      <c r="L253" s="26"/>
      <c r="M253" s="138" t="s">
        <v>1</v>
      </c>
      <c r="N253" s="139" t="s">
        <v>38</v>
      </c>
      <c r="O253" s="45"/>
      <c r="P253" s="140">
        <f t="shared" si="81"/>
        <v>0</v>
      </c>
      <c r="Q253" s="140">
        <v>0</v>
      </c>
      <c r="R253" s="140">
        <f t="shared" si="82"/>
        <v>0</v>
      </c>
      <c r="S253" s="140">
        <v>0</v>
      </c>
      <c r="T253" s="141">
        <f t="shared" si="83"/>
        <v>0</v>
      </c>
      <c r="AR253" s="12" t="s">
        <v>414</v>
      </c>
      <c r="AT253" s="12" t="s">
        <v>142</v>
      </c>
      <c r="AU253" s="12" t="s">
        <v>77</v>
      </c>
      <c r="AY253" s="12" t="s">
        <v>139</v>
      </c>
      <c r="BE253" s="142">
        <f t="shared" si="84"/>
        <v>0</v>
      </c>
      <c r="BF253" s="142">
        <f t="shared" si="85"/>
        <v>0</v>
      </c>
      <c r="BG253" s="142">
        <f t="shared" si="86"/>
        <v>0</v>
      </c>
      <c r="BH253" s="142">
        <f t="shared" si="87"/>
        <v>0</v>
      </c>
      <c r="BI253" s="142">
        <f t="shared" si="88"/>
        <v>0</v>
      </c>
      <c r="BJ253" s="12" t="s">
        <v>77</v>
      </c>
      <c r="BK253" s="143">
        <f t="shared" si="89"/>
        <v>0</v>
      </c>
      <c r="BL253" s="12" t="s">
        <v>414</v>
      </c>
      <c r="BM253" s="12" t="s">
        <v>708</v>
      </c>
    </row>
    <row r="254" spans="2:65" s="1" customFormat="1" ht="16.5" customHeight="1">
      <c r="B254" s="131"/>
      <c r="C254" s="144" t="s">
        <v>709</v>
      </c>
      <c r="D254" s="144" t="s">
        <v>192</v>
      </c>
      <c r="E254" s="145" t="s">
        <v>710</v>
      </c>
      <c r="F254" s="146" t="s">
        <v>711</v>
      </c>
      <c r="G254" s="147" t="s">
        <v>212</v>
      </c>
      <c r="H254" s="148">
        <v>4</v>
      </c>
      <c r="I254" s="149"/>
      <c r="J254" s="148">
        <f t="shared" si="80"/>
        <v>0</v>
      </c>
      <c r="K254" s="146" t="s">
        <v>145</v>
      </c>
      <c r="L254" s="150"/>
      <c r="M254" s="151" t="s">
        <v>1</v>
      </c>
      <c r="N254" s="152" t="s">
        <v>38</v>
      </c>
      <c r="O254" s="45"/>
      <c r="P254" s="140">
        <f t="shared" si="81"/>
        <v>0</v>
      </c>
      <c r="Q254" s="140">
        <v>2.1000000000000001E-4</v>
      </c>
      <c r="R254" s="140">
        <f t="shared" si="82"/>
        <v>8.4000000000000003E-4</v>
      </c>
      <c r="S254" s="140">
        <v>0</v>
      </c>
      <c r="T254" s="141">
        <f t="shared" si="83"/>
        <v>0</v>
      </c>
      <c r="AR254" s="12" t="s">
        <v>696</v>
      </c>
      <c r="AT254" s="12" t="s">
        <v>192</v>
      </c>
      <c r="AU254" s="12" t="s">
        <v>77</v>
      </c>
      <c r="AY254" s="12" t="s">
        <v>139</v>
      </c>
      <c r="BE254" s="142">
        <f t="shared" si="84"/>
        <v>0</v>
      </c>
      <c r="BF254" s="142">
        <f t="shared" si="85"/>
        <v>0</v>
      </c>
      <c r="BG254" s="142">
        <f t="shared" si="86"/>
        <v>0</v>
      </c>
      <c r="BH254" s="142">
        <f t="shared" si="87"/>
        <v>0</v>
      </c>
      <c r="BI254" s="142">
        <f t="shared" si="88"/>
        <v>0</v>
      </c>
      <c r="BJ254" s="12" t="s">
        <v>77</v>
      </c>
      <c r="BK254" s="143">
        <f t="shared" si="89"/>
        <v>0</v>
      </c>
      <c r="BL254" s="12" t="s">
        <v>696</v>
      </c>
      <c r="BM254" s="12" t="s">
        <v>712</v>
      </c>
    </row>
    <row r="255" spans="2:65" s="1" customFormat="1" ht="16.5" customHeight="1">
      <c r="B255" s="131"/>
      <c r="C255" s="132" t="s">
        <v>713</v>
      </c>
      <c r="D255" s="132" t="s">
        <v>142</v>
      </c>
      <c r="E255" s="133" t="s">
        <v>714</v>
      </c>
      <c r="F255" s="134" t="s">
        <v>715</v>
      </c>
      <c r="G255" s="135" t="s">
        <v>212</v>
      </c>
      <c r="H255" s="136">
        <v>9</v>
      </c>
      <c r="I255" s="137"/>
      <c r="J255" s="136">
        <f t="shared" si="80"/>
        <v>0</v>
      </c>
      <c r="K255" s="134" t="s">
        <v>145</v>
      </c>
      <c r="L255" s="26"/>
      <c r="M255" s="138" t="s">
        <v>1</v>
      </c>
      <c r="N255" s="139" t="s">
        <v>38</v>
      </c>
      <c r="O255" s="45"/>
      <c r="P255" s="140">
        <f t="shared" si="81"/>
        <v>0</v>
      </c>
      <c r="Q255" s="140">
        <v>0</v>
      </c>
      <c r="R255" s="140">
        <f t="shared" si="82"/>
        <v>0</v>
      </c>
      <c r="S255" s="140">
        <v>0</v>
      </c>
      <c r="T255" s="141">
        <f t="shared" si="83"/>
        <v>0</v>
      </c>
      <c r="AR255" s="12" t="s">
        <v>414</v>
      </c>
      <c r="AT255" s="12" t="s">
        <v>142</v>
      </c>
      <c r="AU255" s="12" t="s">
        <v>77</v>
      </c>
      <c r="AY255" s="12" t="s">
        <v>139</v>
      </c>
      <c r="BE255" s="142">
        <f t="shared" si="84"/>
        <v>0</v>
      </c>
      <c r="BF255" s="142">
        <f t="shared" si="85"/>
        <v>0</v>
      </c>
      <c r="BG255" s="142">
        <f t="shared" si="86"/>
        <v>0</v>
      </c>
      <c r="BH255" s="142">
        <f t="shared" si="87"/>
        <v>0</v>
      </c>
      <c r="BI255" s="142">
        <f t="shared" si="88"/>
        <v>0</v>
      </c>
      <c r="BJ255" s="12" t="s">
        <v>77</v>
      </c>
      <c r="BK255" s="143">
        <f t="shared" si="89"/>
        <v>0</v>
      </c>
      <c r="BL255" s="12" t="s">
        <v>414</v>
      </c>
      <c r="BM255" s="12" t="s">
        <v>716</v>
      </c>
    </row>
    <row r="256" spans="2:65" s="1" customFormat="1" ht="16.5" customHeight="1">
      <c r="B256" s="131"/>
      <c r="C256" s="144" t="s">
        <v>717</v>
      </c>
      <c r="D256" s="144" t="s">
        <v>192</v>
      </c>
      <c r="E256" s="145" t="s">
        <v>718</v>
      </c>
      <c r="F256" s="146" t="s">
        <v>719</v>
      </c>
      <c r="G256" s="147" t="s">
        <v>212</v>
      </c>
      <c r="H256" s="148">
        <v>9</v>
      </c>
      <c r="I256" s="149"/>
      <c r="J256" s="148">
        <f t="shared" si="80"/>
        <v>0</v>
      </c>
      <c r="K256" s="146" t="s">
        <v>145</v>
      </c>
      <c r="L256" s="150"/>
      <c r="M256" s="151" t="s">
        <v>1</v>
      </c>
      <c r="N256" s="152" t="s">
        <v>38</v>
      </c>
      <c r="O256" s="45"/>
      <c r="P256" s="140">
        <f t="shared" si="81"/>
        <v>0</v>
      </c>
      <c r="Q256" s="140">
        <v>2.7999999999999998E-4</v>
      </c>
      <c r="R256" s="140">
        <f t="shared" si="82"/>
        <v>2.5199999999999997E-3</v>
      </c>
      <c r="S256" s="140">
        <v>0</v>
      </c>
      <c r="T256" s="141">
        <f t="shared" si="83"/>
        <v>0</v>
      </c>
      <c r="AR256" s="12" t="s">
        <v>696</v>
      </c>
      <c r="AT256" s="12" t="s">
        <v>192</v>
      </c>
      <c r="AU256" s="12" t="s">
        <v>77</v>
      </c>
      <c r="AY256" s="12" t="s">
        <v>139</v>
      </c>
      <c r="BE256" s="142">
        <f t="shared" si="84"/>
        <v>0</v>
      </c>
      <c r="BF256" s="142">
        <f t="shared" si="85"/>
        <v>0</v>
      </c>
      <c r="BG256" s="142">
        <f t="shared" si="86"/>
        <v>0</v>
      </c>
      <c r="BH256" s="142">
        <f t="shared" si="87"/>
        <v>0</v>
      </c>
      <c r="BI256" s="142">
        <f t="shared" si="88"/>
        <v>0</v>
      </c>
      <c r="BJ256" s="12" t="s">
        <v>77</v>
      </c>
      <c r="BK256" s="143">
        <f t="shared" si="89"/>
        <v>0</v>
      </c>
      <c r="BL256" s="12" t="s">
        <v>696</v>
      </c>
      <c r="BM256" s="12" t="s">
        <v>720</v>
      </c>
    </row>
    <row r="257" spans="2:65" s="1" customFormat="1" ht="16.5" customHeight="1">
      <c r="B257" s="131"/>
      <c r="C257" s="132" t="s">
        <v>721</v>
      </c>
      <c r="D257" s="132" t="s">
        <v>142</v>
      </c>
      <c r="E257" s="133" t="s">
        <v>722</v>
      </c>
      <c r="F257" s="134" t="s">
        <v>723</v>
      </c>
      <c r="G257" s="135" t="s">
        <v>212</v>
      </c>
      <c r="H257" s="136">
        <v>4</v>
      </c>
      <c r="I257" s="137"/>
      <c r="J257" s="136">
        <f t="shared" si="80"/>
        <v>0</v>
      </c>
      <c r="K257" s="134" t="s">
        <v>145</v>
      </c>
      <c r="L257" s="26"/>
      <c r="M257" s="138" t="s">
        <v>1</v>
      </c>
      <c r="N257" s="139" t="s">
        <v>38</v>
      </c>
      <c r="O257" s="45"/>
      <c r="P257" s="140">
        <f t="shared" si="81"/>
        <v>0</v>
      </c>
      <c r="Q257" s="140">
        <v>0</v>
      </c>
      <c r="R257" s="140">
        <f t="shared" si="82"/>
        <v>0</v>
      </c>
      <c r="S257" s="140">
        <v>0</v>
      </c>
      <c r="T257" s="141">
        <f t="shared" si="83"/>
        <v>0</v>
      </c>
      <c r="AR257" s="12" t="s">
        <v>414</v>
      </c>
      <c r="AT257" s="12" t="s">
        <v>142</v>
      </c>
      <c r="AU257" s="12" t="s">
        <v>77</v>
      </c>
      <c r="AY257" s="12" t="s">
        <v>139</v>
      </c>
      <c r="BE257" s="142">
        <f t="shared" si="84"/>
        <v>0</v>
      </c>
      <c r="BF257" s="142">
        <f t="shared" si="85"/>
        <v>0</v>
      </c>
      <c r="BG257" s="142">
        <f t="shared" si="86"/>
        <v>0</v>
      </c>
      <c r="BH257" s="142">
        <f t="shared" si="87"/>
        <v>0</v>
      </c>
      <c r="BI257" s="142">
        <f t="shared" si="88"/>
        <v>0</v>
      </c>
      <c r="BJ257" s="12" t="s">
        <v>77</v>
      </c>
      <c r="BK257" s="143">
        <f t="shared" si="89"/>
        <v>0</v>
      </c>
      <c r="BL257" s="12" t="s">
        <v>414</v>
      </c>
      <c r="BM257" s="12" t="s">
        <v>724</v>
      </c>
    </row>
    <row r="258" spans="2:65" s="1" customFormat="1" ht="16.5" customHeight="1">
      <c r="B258" s="131"/>
      <c r="C258" s="144" t="s">
        <v>725</v>
      </c>
      <c r="D258" s="144" t="s">
        <v>192</v>
      </c>
      <c r="E258" s="145" t="s">
        <v>726</v>
      </c>
      <c r="F258" s="146" t="s">
        <v>727</v>
      </c>
      <c r="G258" s="147" t="s">
        <v>212</v>
      </c>
      <c r="H258" s="148">
        <v>4</v>
      </c>
      <c r="I258" s="149"/>
      <c r="J258" s="148">
        <f t="shared" si="80"/>
        <v>0</v>
      </c>
      <c r="K258" s="146" t="s">
        <v>145</v>
      </c>
      <c r="L258" s="150"/>
      <c r="M258" s="151" t="s">
        <v>1</v>
      </c>
      <c r="N258" s="152" t="s">
        <v>38</v>
      </c>
      <c r="O258" s="45"/>
      <c r="P258" s="140">
        <f t="shared" si="81"/>
        <v>0</v>
      </c>
      <c r="Q258" s="140">
        <v>6.4999999999999997E-3</v>
      </c>
      <c r="R258" s="140">
        <f t="shared" si="82"/>
        <v>2.5999999999999999E-2</v>
      </c>
      <c r="S258" s="140">
        <v>0</v>
      </c>
      <c r="T258" s="141">
        <f t="shared" si="83"/>
        <v>0</v>
      </c>
      <c r="AR258" s="12" t="s">
        <v>696</v>
      </c>
      <c r="AT258" s="12" t="s">
        <v>192</v>
      </c>
      <c r="AU258" s="12" t="s">
        <v>77</v>
      </c>
      <c r="AY258" s="12" t="s">
        <v>139</v>
      </c>
      <c r="BE258" s="142">
        <f t="shared" si="84"/>
        <v>0</v>
      </c>
      <c r="BF258" s="142">
        <f t="shared" si="85"/>
        <v>0</v>
      </c>
      <c r="BG258" s="142">
        <f t="shared" si="86"/>
        <v>0</v>
      </c>
      <c r="BH258" s="142">
        <f t="shared" si="87"/>
        <v>0</v>
      </c>
      <c r="BI258" s="142">
        <f t="shared" si="88"/>
        <v>0</v>
      </c>
      <c r="BJ258" s="12" t="s">
        <v>77</v>
      </c>
      <c r="BK258" s="143">
        <f t="shared" si="89"/>
        <v>0</v>
      </c>
      <c r="BL258" s="12" t="s">
        <v>696</v>
      </c>
      <c r="BM258" s="12" t="s">
        <v>728</v>
      </c>
    </row>
    <row r="259" spans="2:65" s="1" customFormat="1" ht="16.5" customHeight="1">
      <c r="B259" s="131"/>
      <c r="C259" s="132" t="s">
        <v>729</v>
      </c>
      <c r="D259" s="132" t="s">
        <v>142</v>
      </c>
      <c r="E259" s="133" t="s">
        <v>730</v>
      </c>
      <c r="F259" s="134" t="s">
        <v>731</v>
      </c>
      <c r="G259" s="135" t="s">
        <v>338</v>
      </c>
      <c r="H259" s="136">
        <v>150</v>
      </c>
      <c r="I259" s="137"/>
      <c r="J259" s="136">
        <f t="shared" si="80"/>
        <v>0</v>
      </c>
      <c r="K259" s="134" t="s">
        <v>145</v>
      </c>
      <c r="L259" s="26"/>
      <c r="M259" s="138" t="s">
        <v>1</v>
      </c>
      <c r="N259" s="139" t="s">
        <v>38</v>
      </c>
      <c r="O259" s="45"/>
      <c r="P259" s="140">
        <f t="shared" si="81"/>
        <v>0</v>
      </c>
      <c r="Q259" s="140">
        <v>0</v>
      </c>
      <c r="R259" s="140">
        <f t="shared" si="82"/>
        <v>0</v>
      </c>
      <c r="S259" s="140">
        <v>0</v>
      </c>
      <c r="T259" s="141">
        <f t="shared" si="83"/>
        <v>0</v>
      </c>
      <c r="AR259" s="12" t="s">
        <v>414</v>
      </c>
      <c r="AT259" s="12" t="s">
        <v>142</v>
      </c>
      <c r="AU259" s="12" t="s">
        <v>77</v>
      </c>
      <c r="AY259" s="12" t="s">
        <v>139</v>
      </c>
      <c r="BE259" s="142">
        <f t="shared" si="84"/>
        <v>0</v>
      </c>
      <c r="BF259" s="142">
        <f t="shared" si="85"/>
        <v>0</v>
      </c>
      <c r="BG259" s="142">
        <f t="shared" si="86"/>
        <v>0</v>
      </c>
      <c r="BH259" s="142">
        <f t="shared" si="87"/>
        <v>0</v>
      </c>
      <c r="BI259" s="142">
        <f t="shared" si="88"/>
        <v>0</v>
      </c>
      <c r="BJ259" s="12" t="s">
        <v>77</v>
      </c>
      <c r="BK259" s="143">
        <f t="shared" si="89"/>
        <v>0</v>
      </c>
      <c r="BL259" s="12" t="s">
        <v>414</v>
      </c>
      <c r="BM259" s="12" t="s">
        <v>732</v>
      </c>
    </row>
    <row r="260" spans="2:65" s="1" customFormat="1" ht="16.5" customHeight="1">
      <c r="B260" s="131"/>
      <c r="C260" s="144" t="s">
        <v>733</v>
      </c>
      <c r="D260" s="144" t="s">
        <v>192</v>
      </c>
      <c r="E260" s="145" t="s">
        <v>734</v>
      </c>
      <c r="F260" s="146" t="s">
        <v>735</v>
      </c>
      <c r="G260" s="147" t="s">
        <v>338</v>
      </c>
      <c r="H260" s="148">
        <v>150</v>
      </c>
      <c r="I260" s="149"/>
      <c r="J260" s="148">
        <f t="shared" si="80"/>
        <v>0</v>
      </c>
      <c r="K260" s="146" t="s">
        <v>145</v>
      </c>
      <c r="L260" s="150"/>
      <c r="M260" s="151" t="s">
        <v>1</v>
      </c>
      <c r="N260" s="152" t="s">
        <v>38</v>
      </c>
      <c r="O260" s="45"/>
      <c r="P260" s="140">
        <f t="shared" si="81"/>
        <v>0</v>
      </c>
      <c r="Q260" s="140">
        <v>1.3999999999999999E-4</v>
      </c>
      <c r="R260" s="140">
        <f t="shared" si="82"/>
        <v>2.0999999999999998E-2</v>
      </c>
      <c r="S260" s="140">
        <v>0</v>
      </c>
      <c r="T260" s="141">
        <f t="shared" si="83"/>
        <v>0</v>
      </c>
      <c r="AR260" s="12" t="s">
        <v>696</v>
      </c>
      <c r="AT260" s="12" t="s">
        <v>192</v>
      </c>
      <c r="AU260" s="12" t="s">
        <v>77</v>
      </c>
      <c r="AY260" s="12" t="s">
        <v>139</v>
      </c>
      <c r="BE260" s="142">
        <f t="shared" si="84"/>
        <v>0</v>
      </c>
      <c r="BF260" s="142">
        <f t="shared" si="85"/>
        <v>0</v>
      </c>
      <c r="BG260" s="142">
        <f t="shared" si="86"/>
        <v>0</v>
      </c>
      <c r="BH260" s="142">
        <f t="shared" si="87"/>
        <v>0</v>
      </c>
      <c r="BI260" s="142">
        <f t="shared" si="88"/>
        <v>0</v>
      </c>
      <c r="BJ260" s="12" t="s">
        <v>77</v>
      </c>
      <c r="BK260" s="143">
        <f t="shared" si="89"/>
        <v>0</v>
      </c>
      <c r="BL260" s="12" t="s">
        <v>696</v>
      </c>
      <c r="BM260" s="12" t="s">
        <v>736</v>
      </c>
    </row>
    <row r="261" spans="2:65" s="1" customFormat="1" ht="16.5" customHeight="1">
      <c r="B261" s="131"/>
      <c r="C261" s="132" t="s">
        <v>737</v>
      </c>
      <c r="D261" s="132" t="s">
        <v>142</v>
      </c>
      <c r="E261" s="133" t="s">
        <v>738</v>
      </c>
      <c r="F261" s="134" t="s">
        <v>739</v>
      </c>
      <c r="G261" s="135" t="s">
        <v>338</v>
      </c>
      <c r="H261" s="136">
        <v>200</v>
      </c>
      <c r="I261" s="137"/>
      <c r="J261" s="136">
        <f t="shared" si="80"/>
        <v>0</v>
      </c>
      <c r="K261" s="134" t="s">
        <v>145</v>
      </c>
      <c r="L261" s="26"/>
      <c r="M261" s="138" t="s">
        <v>1</v>
      </c>
      <c r="N261" s="139" t="s">
        <v>38</v>
      </c>
      <c r="O261" s="45"/>
      <c r="P261" s="140">
        <f t="shared" si="81"/>
        <v>0</v>
      </c>
      <c r="Q261" s="140">
        <v>0</v>
      </c>
      <c r="R261" s="140">
        <f t="shared" si="82"/>
        <v>0</v>
      </c>
      <c r="S261" s="140">
        <v>0</v>
      </c>
      <c r="T261" s="141">
        <f t="shared" si="83"/>
        <v>0</v>
      </c>
      <c r="AR261" s="12" t="s">
        <v>414</v>
      </c>
      <c r="AT261" s="12" t="s">
        <v>142</v>
      </c>
      <c r="AU261" s="12" t="s">
        <v>77</v>
      </c>
      <c r="AY261" s="12" t="s">
        <v>139</v>
      </c>
      <c r="BE261" s="142">
        <f t="shared" si="84"/>
        <v>0</v>
      </c>
      <c r="BF261" s="142">
        <f t="shared" si="85"/>
        <v>0</v>
      </c>
      <c r="BG261" s="142">
        <f t="shared" si="86"/>
        <v>0</v>
      </c>
      <c r="BH261" s="142">
        <f t="shared" si="87"/>
        <v>0</v>
      </c>
      <c r="BI261" s="142">
        <f t="shared" si="88"/>
        <v>0</v>
      </c>
      <c r="BJ261" s="12" t="s">
        <v>77</v>
      </c>
      <c r="BK261" s="143">
        <f t="shared" si="89"/>
        <v>0</v>
      </c>
      <c r="BL261" s="12" t="s">
        <v>414</v>
      </c>
      <c r="BM261" s="12" t="s">
        <v>740</v>
      </c>
    </row>
    <row r="262" spans="2:65" s="1" customFormat="1" ht="16.5" customHeight="1">
      <c r="B262" s="131"/>
      <c r="C262" s="144" t="s">
        <v>741</v>
      </c>
      <c r="D262" s="144" t="s">
        <v>192</v>
      </c>
      <c r="E262" s="145" t="s">
        <v>742</v>
      </c>
      <c r="F262" s="146" t="s">
        <v>743</v>
      </c>
      <c r="G262" s="147" t="s">
        <v>338</v>
      </c>
      <c r="H262" s="148">
        <v>200</v>
      </c>
      <c r="I262" s="149"/>
      <c r="J262" s="148">
        <f t="shared" si="80"/>
        <v>0</v>
      </c>
      <c r="K262" s="146" t="s">
        <v>145</v>
      </c>
      <c r="L262" s="150"/>
      <c r="M262" s="151" t="s">
        <v>1</v>
      </c>
      <c r="N262" s="152" t="s">
        <v>38</v>
      </c>
      <c r="O262" s="45"/>
      <c r="P262" s="140">
        <f t="shared" si="81"/>
        <v>0</v>
      </c>
      <c r="Q262" s="140">
        <v>1.9000000000000001E-4</v>
      </c>
      <c r="R262" s="140">
        <f t="shared" si="82"/>
        <v>3.7999999999999999E-2</v>
      </c>
      <c r="S262" s="140">
        <v>0</v>
      </c>
      <c r="T262" s="141">
        <f t="shared" si="83"/>
        <v>0</v>
      </c>
      <c r="AR262" s="12" t="s">
        <v>696</v>
      </c>
      <c r="AT262" s="12" t="s">
        <v>192</v>
      </c>
      <c r="AU262" s="12" t="s">
        <v>77</v>
      </c>
      <c r="AY262" s="12" t="s">
        <v>139</v>
      </c>
      <c r="BE262" s="142">
        <f t="shared" si="84"/>
        <v>0</v>
      </c>
      <c r="BF262" s="142">
        <f t="shared" si="85"/>
        <v>0</v>
      </c>
      <c r="BG262" s="142">
        <f t="shared" si="86"/>
        <v>0</v>
      </c>
      <c r="BH262" s="142">
        <f t="shared" si="87"/>
        <v>0</v>
      </c>
      <c r="BI262" s="142">
        <f t="shared" si="88"/>
        <v>0</v>
      </c>
      <c r="BJ262" s="12" t="s">
        <v>77</v>
      </c>
      <c r="BK262" s="143">
        <f t="shared" si="89"/>
        <v>0</v>
      </c>
      <c r="BL262" s="12" t="s">
        <v>696</v>
      </c>
      <c r="BM262" s="12" t="s">
        <v>744</v>
      </c>
    </row>
    <row r="263" spans="2:65" s="1" customFormat="1" ht="16.5" customHeight="1">
      <c r="B263" s="131"/>
      <c r="C263" s="132" t="s">
        <v>745</v>
      </c>
      <c r="D263" s="132" t="s">
        <v>142</v>
      </c>
      <c r="E263" s="133" t="s">
        <v>746</v>
      </c>
      <c r="F263" s="134" t="s">
        <v>747</v>
      </c>
      <c r="G263" s="135" t="s">
        <v>338</v>
      </c>
      <c r="H263" s="136">
        <v>50</v>
      </c>
      <c r="I263" s="137"/>
      <c r="J263" s="136">
        <f t="shared" si="80"/>
        <v>0</v>
      </c>
      <c r="K263" s="134" t="s">
        <v>145</v>
      </c>
      <c r="L263" s="26"/>
      <c r="M263" s="138" t="s">
        <v>1</v>
      </c>
      <c r="N263" s="139" t="s">
        <v>38</v>
      </c>
      <c r="O263" s="45"/>
      <c r="P263" s="140">
        <f t="shared" si="81"/>
        <v>0</v>
      </c>
      <c r="Q263" s="140">
        <v>0</v>
      </c>
      <c r="R263" s="140">
        <f t="shared" si="82"/>
        <v>0</v>
      </c>
      <c r="S263" s="140">
        <v>0</v>
      </c>
      <c r="T263" s="141">
        <f t="shared" si="83"/>
        <v>0</v>
      </c>
      <c r="AR263" s="12" t="s">
        <v>414</v>
      </c>
      <c r="AT263" s="12" t="s">
        <v>142</v>
      </c>
      <c r="AU263" s="12" t="s">
        <v>77</v>
      </c>
      <c r="AY263" s="12" t="s">
        <v>139</v>
      </c>
      <c r="BE263" s="142">
        <f t="shared" si="84"/>
        <v>0</v>
      </c>
      <c r="BF263" s="142">
        <f t="shared" si="85"/>
        <v>0</v>
      </c>
      <c r="BG263" s="142">
        <f t="shared" si="86"/>
        <v>0</v>
      </c>
      <c r="BH263" s="142">
        <f t="shared" si="87"/>
        <v>0</v>
      </c>
      <c r="BI263" s="142">
        <f t="shared" si="88"/>
        <v>0</v>
      </c>
      <c r="BJ263" s="12" t="s">
        <v>77</v>
      </c>
      <c r="BK263" s="143">
        <f t="shared" si="89"/>
        <v>0</v>
      </c>
      <c r="BL263" s="12" t="s">
        <v>414</v>
      </c>
      <c r="BM263" s="12" t="s">
        <v>748</v>
      </c>
    </row>
    <row r="264" spans="2:65" s="1" customFormat="1" ht="16.5" customHeight="1">
      <c r="B264" s="131"/>
      <c r="C264" s="144" t="s">
        <v>749</v>
      </c>
      <c r="D264" s="144" t="s">
        <v>192</v>
      </c>
      <c r="E264" s="145" t="s">
        <v>750</v>
      </c>
      <c r="F264" s="146" t="s">
        <v>751</v>
      </c>
      <c r="G264" s="147" t="s">
        <v>338</v>
      </c>
      <c r="H264" s="148">
        <v>50</v>
      </c>
      <c r="I264" s="149"/>
      <c r="J264" s="148">
        <f t="shared" si="80"/>
        <v>0</v>
      </c>
      <c r="K264" s="146" t="s">
        <v>145</v>
      </c>
      <c r="L264" s="150"/>
      <c r="M264" s="151" t="s">
        <v>1</v>
      </c>
      <c r="N264" s="152" t="s">
        <v>38</v>
      </c>
      <c r="O264" s="45"/>
      <c r="P264" s="140">
        <f t="shared" si="81"/>
        <v>0</v>
      </c>
      <c r="Q264" s="140">
        <v>4.8000000000000001E-4</v>
      </c>
      <c r="R264" s="140">
        <f t="shared" si="82"/>
        <v>2.4E-2</v>
      </c>
      <c r="S264" s="140">
        <v>0</v>
      </c>
      <c r="T264" s="141">
        <f t="shared" si="83"/>
        <v>0</v>
      </c>
      <c r="AR264" s="12" t="s">
        <v>696</v>
      </c>
      <c r="AT264" s="12" t="s">
        <v>192</v>
      </c>
      <c r="AU264" s="12" t="s">
        <v>77</v>
      </c>
      <c r="AY264" s="12" t="s">
        <v>139</v>
      </c>
      <c r="BE264" s="142">
        <f t="shared" si="84"/>
        <v>0</v>
      </c>
      <c r="BF264" s="142">
        <f t="shared" si="85"/>
        <v>0</v>
      </c>
      <c r="BG264" s="142">
        <f t="shared" si="86"/>
        <v>0</v>
      </c>
      <c r="BH264" s="142">
        <f t="shared" si="87"/>
        <v>0</v>
      </c>
      <c r="BI264" s="142">
        <f t="shared" si="88"/>
        <v>0</v>
      </c>
      <c r="BJ264" s="12" t="s">
        <v>77</v>
      </c>
      <c r="BK264" s="143">
        <f t="shared" si="89"/>
        <v>0</v>
      </c>
      <c r="BL264" s="12" t="s">
        <v>696</v>
      </c>
      <c r="BM264" s="12" t="s">
        <v>752</v>
      </c>
    </row>
    <row r="265" spans="2:65" s="10" customFormat="1" ht="22.8" customHeight="1">
      <c r="B265" s="118"/>
      <c r="D265" s="119" t="s">
        <v>65</v>
      </c>
      <c r="E265" s="129" t="s">
        <v>753</v>
      </c>
      <c r="F265" s="129" t="s">
        <v>754</v>
      </c>
      <c r="I265" s="121"/>
      <c r="J265" s="130">
        <f>BK265</f>
        <v>0</v>
      </c>
      <c r="L265" s="118"/>
      <c r="M265" s="123"/>
      <c r="N265" s="124"/>
      <c r="O265" s="124"/>
      <c r="P265" s="125">
        <f>SUM(P266:P268)</f>
        <v>0</v>
      </c>
      <c r="Q265" s="124"/>
      <c r="R265" s="125">
        <f>SUM(R266:R268)</f>
        <v>0</v>
      </c>
      <c r="S265" s="124"/>
      <c r="T265" s="126">
        <f>SUM(T266:T268)</f>
        <v>0</v>
      </c>
      <c r="AR265" s="119" t="s">
        <v>140</v>
      </c>
      <c r="AT265" s="127" t="s">
        <v>65</v>
      </c>
      <c r="AU265" s="127" t="s">
        <v>71</v>
      </c>
      <c r="AY265" s="119" t="s">
        <v>139</v>
      </c>
      <c r="BK265" s="128">
        <f>SUM(BK266:BK268)</f>
        <v>0</v>
      </c>
    </row>
    <row r="266" spans="2:65" s="1" customFormat="1" ht="16.5" customHeight="1">
      <c r="B266" s="131"/>
      <c r="C266" s="132" t="s">
        <v>755</v>
      </c>
      <c r="D266" s="132" t="s">
        <v>142</v>
      </c>
      <c r="E266" s="133" t="s">
        <v>756</v>
      </c>
      <c r="F266" s="134" t="s">
        <v>757</v>
      </c>
      <c r="G266" s="135" t="s">
        <v>212</v>
      </c>
      <c r="H266" s="136">
        <v>2</v>
      </c>
      <c r="I266" s="137"/>
      <c r="J266" s="136">
        <f>ROUND(I266*H266,3)</f>
        <v>0</v>
      </c>
      <c r="K266" s="134" t="s">
        <v>1</v>
      </c>
      <c r="L266" s="26"/>
      <c r="M266" s="138" t="s">
        <v>1</v>
      </c>
      <c r="N266" s="139" t="s">
        <v>38</v>
      </c>
      <c r="O266" s="45"/>
      <c r="P266" s="140">
        <f>O266*H266</f>
        <v>0</v>
      </c>
      <c r="Q266" s="140">
        <v>0</v>
      </c>
      <c r="R266" s="140">
        <f>Q266*H266</f>
        <v>0</v>
      </c>
      <c r="S266" s="140">
        <v>0</v>
      </c>
      <c r="T266" s="141">
        <f>S266*H266</f>
        <v>0</v>
      </c>
      <c r="AR266" s="12" t="s">
        <v>414</v>
      </c>
      <c r="AT266" s="12" t="s">
        <v>142</v>
      </c>
      <c r="AU266" s="12" t="s">
        <v>77</v>
      </c>
      <c r="AY266" s="12" t="s">
        <v>139</v>
      </c>
      <c r="BE266" s="142">
        <f>IF(N266="základná",J266,0)</f>
        <v>0</v>
      </c>
      <c r="BF266" s="142">
        <f>IF(N266="znížená",J266,0)</f>
        <v>0</v>
      </c>
      <c r="BG266" s="142">
        <f>IF(N266="zákl. prenesená",J266,0)</f>
        <v>0</v>
      </c>
      <c r="BH266" s="142">
        <f>IF(N266="zníž. prenesená",J266,0)</f>
        <v>0</v>
      </c>
      <c r="BI266" s="142">
        <f>IF(N266="nulová",J266,0)</f>
        <v>0</v>
      </c>
      <c r="BJ266" s="12" t="s">
        <v>77</v>
      </c>
      <c r="BK266" s="143">
        <f>ROUND(I266*H266,3)</f>
        <v>0</v>
      </c>
      <c r="BL266" s="12" t="s">
        <v>414</v>
      </c>
      <c r="BM266" s="12" t="s">
        <v>758</v>
      </c>
    </row>
    <row r="267" spans="2:65" s="1" customFormat="1" ht="16.5" customHeight="1">
      <c r="B267" s="131"/>
      <c r="C267" s="144" t="s">
        <v>759</v>
      </c>
      <c r="D267" s="144" t="s">
        <v>192</v>
      </c>
      <c r="E267" s="145" t="s">
        <v>760</v>
      </c>
      <c r="F267" s="146" t="s">
        <v>761</v>
      </c>
      <c r="G267" s="147" t="s">
        <v>212</v>
      </c>
      <c r="H267" s="148">
        <v>2</v>
      </c>
      <c r="I267" s="149"/>
      <c r="J267" s="148">
        <f>ROUND(I267*H267,3)</f>
        <v>0</v>
      </c>
      <c r="K267" s="146" t="s">
        <v>1</v>
      </c>
      <c r="L267" s="150"/>
      <c r="M267" s="151" t="s">
        <v>1</v>
      </c>
      <c r="N267" s="152" t="s">
        <v>38</v>
      </c>
      <c r="O267" s="45"/>
      <c r="P267" s="140">
        <f>O267*H267</f>
        <v>0</v>
      </c>
      <c r="Q267" s="140">
        <v>0</v>
      </c>
      <c r="R267" s="140">
        <f>Q267*H267</f>
        <v>0</v>
      </c>
      <c r="S267" s="140">
        <v>0</v>
      </c>
      <c r="T267" s="141">
        <f>S267*H267</f>
        <v>0</v>
      </c>
      <c r="AR267" s="12" t="s">
        <v>762</v>
      </c>
      <c r="AT267" s="12" t="s">
        <v>192</v>
      </c>
      <c r="AU267" s="12" t="s">
        <v>77</v>
      </c>
      <c r="AY267" s="12" t="s">
        <v>139</v>
      </c>
      <c r="BE267" s="142">
        <f>IF(N267="základná",J267,0)</f>
        <v>0</v>
      </c>
      <c r="BF267" s="142">
        <f>IF(N267="znížená",J267,0)</f>
        <v>0</v>
      </c>
      <c r="BG267" s="142">
        <f>IF(N267="zákl. prenesená",J267,0)</f>
        <v>0</v>
      </c>
      <c r="BH267" s="142">
        <f>IF(N267="zníž. prenesená",J267,0)</f>
        <v>0</v>
      </c>
      <c r="BI267" s="142">
        <f>IF(N267="nulová",J267,0)</f>
        <v>0</v>
      </c>
      <c r="BJ267" s="12" t="s">
        <v>77</v>
      </c>
      <c r="BK267" s="143">
        <f>ROUND(I267*H267,3)</f>
        <v>0</v>
      </c>
      <c r="BL267" s="12" t="s">
        <v>414</v>
      </c>
      <c r="BM267" s="12" t="s">
        <v>763</v>
      </c>
    </row>
    <row r="268" spans="2:65" s="1" customFormat="1" ht="16.5" customHeight="1">
      <c r="B268" s="131"/>
      <c r="C268" s="132" t="s">
        <v>764</v>
      </c>
      <c r="D268" s="132" t="s">
        <v>142</v>
      </c>
      <c r="E268" s="133" t="s">
        <v>765</v>
      </c>
      <c r="F268" s="134" t="s">
        <v>766</v>
      </c>
      <c r="G268" s="135" t="s">
        <v>373</v>
      </c>
      <c r="H268" s="137"/>
      <c r="I268" s="137"/>
      <c r="J268" s="136">
        <f>ROUND(I268*H268,3)</f>
        <v>0</v>
      </c>
      <c r="K268" s="134" t="s">
        <v>1</v>
      </c>
      <c r="L268" s="26"/>
      <c r="M268" s="138" t="s">
        <v>1</v>
      </c>
      <c r="N268" s="139" t="s">
        <v>38</v>
      </c>
      <c r="O268" s="45"/>
      <c r="P268" s="140">
        <f>O268*H268</f>
        <v>0</v>
      </c>
      <c r="Q268" s="140">
        <v>0</v>
      </c>
      <c r="R268" s="140">
        <f>Q268*H268</f>
        <v>0</v>
      </c>
      <c r="S268" s="140">
        <v>0</v>
      </c>
      <c r="T268" s="141">
        <f>S268*H268</f>
        <v>0</v>
      </c>
      <c r="AR268" s="12" t="s">
        <v>414</v>
      </c>
      <c r="AT268" s="12" t="s">
        <v>142</v>
      </c>
      <c r="AU268" s="12" t="s">
        <v>77</v>
      </c>
      <c r="AY268" s="12" t="s">
        <v>139</v>
      </c>
      <c r="BE268" s="142">
        <f>IF(N268="základná",J268,0)</f>
        <v>0</v>
      </c>
      <c r="BF268" s="142">
        <f>IF(N268="znížená",J268,0)</f>
        <v>0</v>
      </c>
      <c r="BG268" s="142">
        <f>IF(N268="zákl. prenesená",J268,0)</f>
        <v>0</v>
      </c>
      <c r="BH268" s="142">
        <f>IF(N268="zníž. prenesená",J268,0)</f>
        <v>0</v>
      </c>
      <c r="BI268" s="142">
        <f>IF(N268="nulová",J268,0)</f>
        <v>0</v>
      </c>
      <c r="BJ268" s="12" t="s">
        <v>77</v>
      </c>
      <c r="BK268" s="143">
        <f>ROUND(I268*H268,3)</f>
        <v>0</v>
      </c>
      <c r="BL268" s="12" t="s">
        <v>414</v>
      </c>
      <c r="BM268" s="12" t="s">
        <v>767</v>
      </c>
    </row>
    <row r="269" spans="2:65" s="10" customFormat="1" ht="22.8" customHeight="1">
      <c r="B269" s="118"/>
      <c r="D269" s="119" t="s">
        <v>65</v>
      </c>
      <c r="E269" s="129" t="s">
        <v>768</v>
      </c>
      <c r="F269" s="129" t="s">
        <v>769</v>
      </c>
      <c r="I269" s="121"/>
      <c r="J269" s="130">
        <f>BK269</f>
        <v>0</v>
      </c>
      <c r="L269" s="118"/>
      <c r="M269" s="123"/>
      <c r="N269" s="124"/>
      <c r="O269" s="124"/>
      <c r="P269" s="125">
        <f>SUM(P270:P272)</f>
        <v>0</v>
      </c>
      <c r="Q269" s="124"/>
      <c r="R269" s="125">
        <f>SUM(R270:R272)</f>
        <v>0</v>
      </c>
      <c r="S269" s="124"/>
      <c r="T269" s="126">
        <f>SUM(T270:T272)</f>
        <v>0</v>
      </c>
      <c r="AR269" s="119" t="s">
        <v>140</v>
      </c>
      <c r="AT269" s="127" t="s">
        <v>65</v>
      </c>
      <c r="AU269" s="127" t="s">
        <v>71</v>
      </c>
      <c r="AY269" s="119" t="s">
        <v>139</v>
      </c>
      <c r="BK269" s="128">
        <f>SUM(BK270:BK272)</f>
        <v>0</v>
      </c>
    </row>
    <row r="270" spans="2:65" s="1" customFormat="1" ht="16.5" customHeight="1">
      <c r="B270" s="131"/>
      <c r="C270" s="132" t="s">
        <v>770</v>
      </c>
      <c r="D270" s="132" t="s">
        <v>142</v>
      </c>
      <c r="E270" s="133" t="s">
        <v>771</v>
      </c>
      <c r="F270" s="134" t="s">
        <v>772</v>
      </c>
      <c r="G270" s="135" t="s">
        <v>773</v>
      </c>
      <c r="H270" s="136">
        <v>1</v>
      </c>
      <c r="I270" s="137"/>
      <c r="J270" s="136">
        <f>ROUND(I270*H270,3)</f>
        <v>0</v>
      </c>
      <c r="K270" s="134" t="s">
        <v>1</v>
      </c>
      <c r="L270" s="26"/>
      <c r="M270" s="138" t="s">
        <v>1</v>
      </c>
      <c r="N270" s="139" t="s">
        <v>38</v>
      </c>
      <c r="O270" s="45"/>
      <c r="P270" s="140">
        <f>O270*H270</f>
        <v>0</v>
      </c>
      <c r="Q270" s="140">
        <v>0</v>
      </c>
      <c r="R270" s="140">
        <f>Q270*H270</f>
        <v>0</v>
      </c>
      <c r="S270" s="140">
        <v>0</v>
      </c>
      <c r="T270" s="141">
        <f>S270*H270</f>
        <v>0</v>
      </c>
      <c r="AR270" s="12" t="s">
        <v>414</v>
      </c>
      <c r="AT270" s="12" t="s">
        <v>142</v>
      </c>
      <c r="AU270" s="12" t="s">
        <v>77</v>
      </c>
      <c r="AY270" s="12" t="s">
        <v>139</v>
      </c>
      <c r="BE270" s="142">
        <f>IF(N270="základná",J270,0)</f>
        <v>0</v>
      </c>
      <c r="BF270" s="142">
        <f>IF(N270="znížená",J270,0)</f>
        <v>0</v>
      </c>
      <c r="BG270" s="142">
        <f>IF(N270="zákl. prenesená",J270,0)</f>
        <v>0</v>
      </c>
      <c r="BH270" s="142">
        <f>IF(N270="zníž. prenesená",J270,0)</f>
        <v>0</v>
      </c>
      <c r="BI270" s="142">
        <f>IF(N270="nulová",J270,0)</f>
        <v>0</v>
      </c>
      <c r="BJ270" s="12" t="s">
        <v>77</v>
      </c>
      <c r="BK270" s="143">
        <f>ROUND(I270*H270,3)</f>
        <v>0</v>
      </c>
      <c r="BL270" s="12" t="s">
        <v>414</v>
      </c>
      <c r="BM270" s="12" t="s">
        <v>774</v>
      </c>
    </row>
    <row r="271" spans="2:65" s="1" customFormat="1" ht="16.5" customHeight="1">
      <c r="B271" s="131"/>
      <c r="C271" s="132" t="s">
        <v>775</v>
      </c>
      <c r="D271" s="132" t="s">
        <v>142</v>
      </c>
      <c r="E271" s="133" t="s">
        <v>776</v>
      </c>
      <c r="F271" s="134" t="s">
        <v>777</v>
      </c>
      <c r="G271" s="135" t="s">
        <v>773</v>
      </c>
      <c r="H271" s="136">
        <v>1</v>
      </c>
      <c r="I271" s="137"/>
      <c r="J271" s="136">
        <f>ROUND(I271*H271,3)</f>
        <v>0</v>
      </c>
      <c r="K271" s="134" t="s">
        <v>1</v>
      </c>
      <c r="L271" s="26"/>
      <c r="M271" s="138" t="s">
        <v>1</v>
      </c>
      <c r="N271" s="139" t="s">
        <v>38</v>
      </c>
      <c r="O271" s="45"/>
      <c r="P271" s="140">
        <f>O271*H271</f>
        <v>0</v>
      </c>
      <c r="Q271" s="140">
        <v>0</v>
      </c>
      <c r="R271" s="140">
        <f>Q271*H271</f>
        <v>0</v>
      </c>
      <c r="S271" s="140">
        <v>0</v>
      </c>
      <c r="T271" s="141">
        <f>S271*H271</f>
        <v>0</v>
      </c>
      <c r="AR271" s="12" t="s">
        <v>414</v>
      </c>
      <c r="AT271" s="12" t="s">
        <v>142</v>
      </c>
      <c r="AU271" s="12" t="s">
        <v>77</v>
      </c>
      <c r="AY271" s="12" t="s">
        <v>139</v>
      </c>
      <c r="BE271" s="142">
        <f>IF(N271="základná",J271,0)</f>
        <v>0</v>
      </c>
      <c r="BF271" s="142">
        <f>IF(N271="znížená",J271,0)</f>
        <v>0</v>
      </c>
      <c r="BG271" s="142">
        <f>IF(N271="zákl. prenesená",J271,0)</f>
        <v>0</v>
      </c>
      <c r="BH271" s="142">
        <f>IF(N271="zníž. prenesená",J271,0)</f>
        <v>0</v>
      </c>
      <c r="BI271" s="142">
        <f>IF(N271="nulová",J271,0)</f>
        <v>0</v>
      </c>
      <c r="BJ271" s="12" t="s">
        <v>77</v>
      </c>
      <c r="BK271" s="143">
        <f>ROUND(I271*H271,3)</f>
        <v>0</v>
      </c>
      <c r="BL271" s="12" t="s">
        <v>414</v>
      </c>
      <c r="BM271" s="12" t="s">
        <v>778</v>
      </c>
    </row>
    <row r="272" spans="2:65" s="1" customFormat="1" ht="16.5" customHeight="1">
      <c r="B272" s="131"/>
      <c r="C272" s="132" t="s">
        <v>779</v>
      </c>
      <c r="D272" s="132" t="s">
        <v>142</v>
      </c>
      <c r="E272" s="133" t="s">
        <v>780</v>
      </c>
      <c r="F272" s="134" t="s">
        <v>769</v>
      </c>
      <c r="G272" s="135" t="s">
        <v>781</v>
      </c>
      <c r="H272" s="136">
        <v>1</v>
      </c>
      <c r="I272" s="137"/>
      <c r="J272" s="136">
        <f>ROUND(I272*H272,3)</f>
        <v>0</v>
      </c>
      <c r="K272" s="134" t="s">
        <v>1</v>
      </c>
      <c r="L272" s="26"/>
      <c r="M272" s="138" t="s">
        <v>1</v>
      </c>
      <c r="N272" s="139" t="s">
        <v>38</v>
      </c>
      <c r="O272" s="45"/>
      <c r="P272" s="140">
        <f>O272*H272</f>
        <v>0</v>
      </c>
      <c r="Q272" s="140">
        <v>0</v>
      </c>
      <c r="R272" s="140">
        <f>Q272*H272</f>
        <v>0</v>
      </c>
      <c r="S272" s="140">
        <v>0</v>
      </c>
      <c r="T272" s="141">
        <f>S272*H272</f>
        <v>0</v>
      </c>
      <c r="AR272" s="12" t="s">
        <v>414</v>
      </c>
      <c r="AT272" s="12" t="s">
        <v>142</v>
      </c>
      <c r="AU272" s="12" t="s">
        <v>77</v>
      </c>
      <c r="AY272" s="12" t="s">
        <v>139</v>
      </c>
      <c r="BE272" s="142">
        <f>IF(N272="základná",J272,0)</f>
        <v>0</v>
      </c>
      <c r="BF272" s="142">
        <f>IF(N272="znížená",J272,0)</f>
        <v>0</v>
      </c>
      <c r="BG272" s="142">
        <f>IF(N272="zákl. prenesená",J272,0)</f>
        <v>0</v>
      </c>
      <c r="BH272" s="142">
        <f>IF(N272="zníž. prenesená",J272,0)</f>
        <v>0</v>
      </c>
      <c r="BI272" s="142">
        <f>IF(N272="nulová",J272,0)</f>
        <v>0</v>
      </c>
      <c r="BJ272" s="12" t="s">
        <v>77</v>
      </c>
      <c r="BK272" s="143">
        <f>ROUND(I272*H272,3)</f>
        <v>0</v>
      </c>
      <c r="BL272" s="12" t="s">
        <v>414</v>
      </c>
      <c r="BM272" s="12" t="s">
        <v>782</v>
      </c>
    </row>
    <row r="273" spans="2:65" s="10" customFormat="1" ht="22.8" customHeight="1">
      <c r="B273" s="118"/>
      <c r="D273" s="119" t="s">
        <v>65</v>
      </c>
      <c r="E273" s="129" t="s">
        <v>783</v>
      </c>
      <c r="F273" s="129" t="s">
        <v>784</v>
      </c>
      <c r="I273" s="121"/>
      <c r="J273" s="130">
        <f>BK273</f>
        <v>0</v>
      </c>
      <c r="L273" s="118"/>
      <c r="M273" s="123"/>
      <c r="N273" s="124"/>
      <c r="O273" s="124"/>
      <c r="P273" s="125">
        <f>SUM(P274:P275)</f>
        <v>0</v>
      </c>
      <c r="Q273" s="124"/>
      <c r="R273" s="125">
        <f>SUM(R274:R275)</f>
        <v>0</v>
      </c>
      <c r="S273" s="124"/>
      <c r="T273" s="126">
        <f>SUM(T274:T275)</f>
        <v>0</v>
      </c>
      <c r="AR273" s="119" t="s">
        <v>146</v>
      </c>
      <c r="AT273" s="127" t="s">
        <v>65</v>
      </c>
      <c r="AU273" s="127" t="s">
        <v>71</v>
      </c>
      <c r="AY273" s="119" t="s">
        <v>139</v>
      </c>
      <c r="BK273" s="128">
        <f>SUM(BK274:BK275)</f>
        <v>0</v>
      </c>
    </row>
    <row r="274" spans="2:65" s="1" customFormat="1" ht="16.5" customHeight="1">
      <c r="B274" s="131"/>
      <c r="C274" s="132" t="s">
        <v>785</v>
      </c>
      <c r="D274" s="132" t="s">
        <v>142</v>
      </c>
      <c r="E274" s="133" t="s">
        <v>786</v>
      </c>
      <c r="F274" s="134" t="s">
        <v>787</v>
      </c>
      <c r="G274" s="135" t="s">
        <v>781</v>
      </c>
      <c r="H274" s="136">
        <v>2</v>
      </c>
      <c r="I274" s="137"/>
      <c r="J274" s="136">
        <f>ROUND(I274*H274,3)</f>
        <v>0</v>
      </c>
      <c r="K274" s="134" t="s">
        <v>1</v>
      </c>
      <c r="L274" s="26"/>
      <c r="M274" s="138" t="s">
        <v>1</v>
      </c>
      <c r="N274" s="139" t="s">
        <v>38</v>
      </c>
      <c r="O274" s="45"/>
      <c r="P274" s="140">
        <f>O274*H274</f>
        <v>0</v>
      </c>
      <c r="Q274" s="140">
        <v>0</v>
      </c>
      <c r="R274" s="140">
        <f>Q274*H274</f>
        <v>0</v>
      </c>
      <c r="S274" s="140">
        <v>0</v>
      </c>
      <c r="T274" s="141">
        <f>S274*H274</f>
        <v>0</v>
      </c>
      <c r="AR274" s="12" t="s">
        <v>788</v>
      </c>
      <c r="AT274" s="12" t="s">
        <v>142</v>
      </c>
      <c r="AU274" s="12" t="s">
        <v>77</v>
      </c>
      <c r="AY274" s="12" t="s">
        <v>139</v>
      </c>
      <c r="BE274" s="142">
        <f>IF(N274="základná",J274,0)</f>
        <v>0</v>
      </c>
      <c r="BF274" s="142">
        <f>IF(N274="znížená",J274,0)</f>
        <v>0</v>
      </c>
      <c r="BG274" s="142">
        <f>IF(N274="zákl. prenesená",J274,0)</f>
        <v>0</v>
      </c>
      <c r="BH274" s="142">
        <f>IF(N274="zníž. prenesená",J274,0)</f>
        <v>0</v>
      </c>
      <c r="BI274" s="142">
        <f>IF(N274="nulová",J274,0)</f>
        <v>0</v>
      </c>
      <c r="BJ274" s="12" t="s">
        <v>77</v>
      </c>
      <c r="BK274" s="143">
        <f>ROUND(I274*H274,3)</f>
        <v>0</v>
      </c>
      <c r="BL274" s="12" t="s">
        <v>788</v>
      </c>
      <c r="BM274" s="12" t="s">
        <v>789</v>
      </c>
    </row>
    <row r="275" spans="2:65" s="1" customFormat="1" ht="16.5" customHeight="1">
      <c r="B275" s="131"/>
      <c r="C275" s="132" t="s">
        <v>790</v>
      </c>
      <c r="D275" s="132" t="s">
        <v>142</v>
      </c>
      <c r="E275" s="133" t="s">
        <v>791</v>
      </c>
      <c r="F275" s="134" t="s">
        <v>792</v>
      </c>
      <c r="G275" s="135" t="s">
        <v>212</v>
      </c>
      <c r="H275" s="136">
        <v>1</v>
      </c>
      <c r="I275" s="137"/>
      <c r="J275" s="136">
        <f>ROUND(I275*H275,3)</f>
        <v>0</v>
      </c>
      <c r="K275" s="134" t="s">
        <v>1</v>
      </c>
      <c r="L275" s="26"/>
      <c r="M275" s="138" t="s">
        <v>1</v>
      </c>
      <c r="N275" s="139" t="s">
        <v>38</v>
      </c>
      <c r="O275" s="45"/>
      <c r="P275" s="140">
        <f>O275*H275</f>
        <v>0</v>
      </c>
      <c r="Q275" s="140">
        <v>0</v>
      </c>
      <c r="R275" s="140">
        <f>Q275*H275</f>
        <v>0</v>
      </c>
      <c r="S275" s="140">
        <v>0</v>
      </c>
      <c r="T275" s="141">
        <f>S275*H275</f>
        <v>0</v>
      </c>
      <c r="AR275" s="12" t="s">
        <v>788</v>
      </c>
      <c r="AT275" s="12" t="s">
        <v>142</v>
      </c>
      <c r="AU275" s="12" t="s">
        <v>77</v>
      </c>
      <c r="AY275" s="12" t="s">
        <v>139</v>
      </c>
      <c r="BE275" s="142">
        <f>IF(N275="základná",J275,0)</f>
        <v>0</v>
      </c>
      <c r="BF275" s="142">
        <f>IF(N275="znížená",J275,0)</f>
        <v>0</v>
      </c>
      <c r="BG275" s="142">
        <f>IF(N275="zákl. prenesená",J275,0)</f>
        <v>0</v>
      </c>
      <c r="BH275" s="142">
        <f>IF(N275="zníž. prenesená",J275,0)</f>
        <v>0</v>
      </c>
      <c r="BI275" s="142">
        <f>IF(N275="nulová",J275,0)</f>
        <v>0</v>
      </c>
      <c r="BJ275" s="12" t="s">
        <v>77</v>
      </c>
      <c r="BK275" s="143">
        <f>ROUND(I275*H275,3)</f>
        <v>0</v>
      </c>
      <c r="BL275" s="12" t="s">
        <v>788</v>
      </c>
      <c r="BM275" s="12" t="s">
        <v>793</v>
      </c>
    </row>
    <row r="276" spans="2:65" s="10" customFormat="1" ht="25.95" customHeight="1">
      <c r="B276" s="118"/>
      <c r="D276" s="119" t="s">
        <v>65</v>
      </c>
      <c r="E276" s="120" t="s">
        <v>794</v>
      </c>
      <c r="F276" s="120" t="s">
        <v>795</v>
      </c>
      <c r="I276" s="121"/>
      <c r="J276" s="122">
        <f>BK276</f>
        <v>0</v>
      </c>
      <c r="L276" s="118"/>
      <c r="M276" s="123"/>
      <c r="N276" s="124"/>
      <c r="O276" s="124"/>
      <c r="P276" s="125">
        <f>SUM(P277:P278)</f>
        <v>0</v>
      </c>
      <c r="Q276" s="124"/>
      <c r="R276" s="125">
        <f>SUM(R277:R278)</f>
        <v>0</v>
      </c>
      <c r="S276" s="124"/>
      <c r="T276" s="126">
        <f>SUM(T277:T278)</f>
        <v>0</v>
      </c>
      <c r="AR276" s="119" t="s">
        <v>146</v>
      </c>
      <c r="AT276" s="127" t="s">
        <v>65</v>
      </c>
      <c r="AU276" s="127" t="s">
        <v>66</v>
      </c>
      <c r="AY276" s="119" t="s">
        <v>139</v>
      </c>
      <c r="BK276" s="128">
        <f>SUM(BK277:BK278)</f>
        <v>0</v>
      </c>
    </row>
    <row r="277" spans="2:65" s="1" customFormat="1" ht="16.5" customHeight="1">
      <c r="B277" s="131"/>
      <c r="C277" s="132" t="s">
        <v>796</v>
      </c>
      <c r="D277" s="132" t="s">
        <v>142</v>
      </c>
      <c r="E277" s="133" t="s">
        <v>797</v>
      </c>
      <c r="F277" s="134" t="s">
        <v>798</v>
      </c>
      <c r="G277" s="135" t="s">
        <v>781</v>
      </c>
      <c r="H277" s="136">
        <v>8</v>
      </c>
      <c r="I277" s="137"/>
      <c r="J277" s="136">
        <f>ROUND(I277*H277,3)</f>
        <v>0</v>
      </c>
      <c r="K277" s="134" t="s">
        <v>145</v>
      </c>
      <c r="L277" s="26"/>
      <c r="M277" s="138" t="s">
        <v>1</v>
      </c>
      <c r="N277" s="139" t="s">
        <v>38</v>
      </c>
      <c r="O277" s="45"/>
      <c r="P277" s="140">
        <f>O277*H277</f>
        <v>0</v>
      </c>
      <c r="Q277" s="140">
        <v>0</v>
      </c>
      <c r="R277" s="140">
        <f>Q277*H277</f>
        <v>0</v>
      </c>
      <c r="S277" s="140">
        <v>0</v>
      </c>
      <c r="T277" s="141">
        <f>S277*H277</f>
        <v>0</v>
      </c>
      <c r="AR277" s="12" t="s">
        <v>799</v>
      </c>
      <c r="AT277" s="12" t="s">
        <v>142</v>
      </c>
      <c r="AU277" s="12" t="s">
        <v>71</v>
      </c>
      <c r="AY277" s="12" t="s">
        <v>139</v>
      </c>
      <c r="BE277" s="142">
        <f>IF(N277="základná",J277,0)</f>
        <v>0</v>
      </c>
      <c r="BF277" s="142">
        <f>IF(N277="znížená",J277,0)</f>
        <v>0</v>
      </c>
      <c r="BG277" s="142">
        <f>IF(N277="zákl. prenesená",J277,0)</f>
        <v>0</v>
      </c>
      <c r="BH277" s="142">
        <f>IF(N277="zníž. prenesená",J277,0)</f>
        <v>0</v>
      </c>
      <c r="BI277" s="142">
        <f>IF(N277="nulová",J277,0)</f>
        <v>0</v>
      </c>
      <c r="BJ277" s="12" t="s">
        <v>77</v>
      </c>
      <c r="BK277" s="143">
        <f>ROUND(I277*H277,3)</f>
        <v>0</v>
      </c>
      <c r="BL277" s="12" t="s">
        <v>799</v>
      </c>
      <c r="BM277" s="12" t="s">
        <v>800</v>
      </c>
    </row>
    <row r="278" spans="2:65" s="1" customFormat="1" ht="16.5" customHeight="1">
      <c r="B278" s="131"/>
      <c r="C278" s="132" t="s">
        <v>801</v>
      </c>
      <c r="D278" s="132" t="s">
        <v>142</v>
      </c>
      <c r="E278" s="133" t="s">
        <v>802</v>
      </c>
      <c r="F278" s="134" t="s">
        <v>803</v>
      </c>
      <c r="G278" s="135" t="s">
        <v>781</v>
      </c>
      <c r="H278" s="136">
        <v>16</v>
      </c>
      <c r="I278" s="137"/>
      <c r="J278" s="136">
        <f>ROUND(I278*H278,3)</f>
        <v>0</v>
      </c>
      <c r="K278" s="134" t="s">
        <v>145</v>
      </c>
      <c r="L278" s="26"/>
      <c r="M278" s="153" t="s">
        <v>1</v>
      </c>
      <c r="N278" s="154" t="s">
        <v>38</v>
      </c>
      <c r="O278" s="155"/>
      <c r="P278" s="156">
        <f>O278*H278</f>
        <v>0</v>
      </c>
      <c r="Q278" s="156">
        <v>0</v>
      </c>
      <c r="R278" s="156">
        <f>Q278*H278</f>
        <v>0</v>
      </c>
      <c r="S278" s="156">
        <v>0</v>
      </c>
      <c r="T278" s="157">
        <f>S278*H278</f>
        <v>0</v>
      </c>
      <c r="AR278" s="12" t="s">
        <v>799</v>
      </c>
      <c r="AT278" s="12" t="s">
        <v>142</v>
      </c>
      <c r="AU278" s="12" t="s">
        <v>71</v>
      </c>
      <c r="AY278" s="12" t="s">
        <v>139</v>
      </c>
      <c r="BE278" s="142">
        <f>IF(N278="základná",J278,0)</f>
        <v>0</v>
      </c>
      <c r="BF278" s="142">
        <f>IF(N278="znížená",J278,0)</f>
        <v>0</v>
      </c>
      <c r="BG278" s="142">
        <f>IF(N278="zákl. prenesená",J278,0)</f>
        <v>0</v>
      </c>
      <c r="BH278" s="142">
        <f>IF(N278="zníž. prenesená",J278,0)</f>
        <v>0</v>
      </c>
      <c r="BI278" s="142">
        <f>IF(N278="nulová",J278,0)</f>
        <v>0</v>
      </c>
      <c r="BJ278" s="12" t="s">
        <v>77</v>
      </c>
      <c r="BK278" s="143">
        <f>ROUND(I278*H278,3)</f>
        <v>0</v>
      </c>
      <c r="BL278" s="12" t="s">
        <v>799</v>
      </c>
      <c r="BM278" s="12" t="s">
        <v>804</v>
      </c>
    </row>
    <row r="279" spans="2:65" s="1" customFormat="1" ht="6.9" customHeight="1">
      <c r="B279" s="35"/>
      <c r="C279" s="36"/>
      <c r="D279" s="36"/>
      <c r="E279" s="36"/>
      <c r="F279" s="36"/>
      <c r="G279" s="36"/>
      <c r="H279" s="36"/>
      <c r="I279" s="92"/>
      <c r="J279" s="36"/>
      <c r="K279" s="36"/>
      <c r="L279" s="26"/>
    </row>
  </sheetData>
  <autoFilter ref="C99:K278"/>
  <mergeCells count="6">
    <mergeCell ref="L2:V2"/>
    <mergeCell ref="E7:H7"/>
    <mergeCell ref="E16:H16"/>
    <mergeCell ref="E25:H25"/>
    <mergeCell ref="E46:H46"/>
    <mergeCell ref="E92:H9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M582 - Rekonštrukcia kult...</vt:lpstr>
      <vt:lpstr>'M582 - Rekonštrukcia kult...'!Názvy_tlače</vt:lpstr>
      <vt:lpstr>'Rekapitulácia stavby'!Názvy_tlače</vt:lpstr>
      <vt:lpstr>'M582 - Rekonštrukcia kult...'!Oblasť_tlače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Dzugas Michal</dc:creator>
  <cp:lastModifiedBy>ANGELOVIČ Miroslav</cp:lastModifiedBy>
  <dcterms:created xsi:type="dcterms:W3CDTF">2019-08-21T05:16:33Z</dcterms:created>
  <dcterms:modified xsi:type="dcterms:W3CDTF">2019-10-08T10:30:36Z</dcterms:modified>
</cp:coreProperties>
</file>